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-15" windowWidth="14505" windowHeight="12795" activeTab="2"/>
  </bookViews>
  <sheets>
    <sheet name="1" sheetId="1" r:id="rId1"/>
    <sheet name="2" sheetId="7" r:id="rId2"/>
    <sheet name="3" sheetId="8" r:id="rId3"/>
  </sheets>
  <definedNames>
    <definedName name="_xlnm._FilterDatabase" localSheetId="0" hidden="1">'1'!$A$11:$V$139</definedName>
    <definedName name="_xlnm._FilterDatabase" localSheetId="2" hidden="1">'3'!$A$9:$AC$493</definedName>
    <definedName name="_xlnm.Print_Area" localSheetId="2">'3'!$A$1:$Y$497</definedName>
  </definedNames>
  <calcPr calcId="124519"/>
</workbook>
</file>

<file path=xl/calcChain.xml><?xml version="1.0" encoding="utf-8"?>
<calcChain xmlns="http://schemas.openxmlformats.org/spreadsheetml/2006/main">
  <c r="V194" i="8"/>
  <c r="T188"/>
  <c r="U188"/>
  <c r="W188"/>
  <c r="X188"/>
  <c r="T361"/>
  <c r="T227"/>
  <c r="W227" s="1"/>
  <c r="Q69" i="1"/>
  <c r="T69" s="1"/>
  <c r="O306" i="8"/>
  <c r="S194"/>
  <c r="S195"/>
  <c r="S196"/>
  <c r="S197"/>
  <c r="H188"/>
  <c r="I188"/>
  <c r="K188"/>
  <c r="L188"/>
  <c r="N188"/>
  <c r="O188"/>
  <c r="M194"/>
  <c r="M195"/>
  <c r="M196"/>
  <c r="U77" i="1"/>
  <c r="R77"/>
  <c r="K115"/>
  <c r="Q115" s="1"/>
  <c r="N115"/>
  <c r="O115"/>
  <c r="N116"/>
  <c r="O116"/>
  <c r="J77"/>
  <c r="N403" i="8"/>
  <c r="T403" s="1"/>
  <c r="W403" s="1"/>
  <c r="N364"/>
  <c r="Q364" s="1"/>
  <c r="N356"/>
  <c r="T356" s="1"/>
  <c r="N346"/>
  <c r="T346" s="1"/>
  <c r="N296"/>
  <c r="Q296" s="1"/>
  <c r="N255"/>
  <c r="Q255" s="1"/>
  <c r="R473"/>
  <c r="N473"/>
  <c r="Q473" s="1"/>
  <c r="R472"/>
  <c r="N472"/>
  <c r="Q472" s="1"/>
  <c r="R467"/>
  <c r="N467"/>
  <c r="Q467" s="1"/>
  <c r="R460"/>
  <c r="N460"/>
  <c r="Q460" s="1"/>
  <c r="R454"/>
  <c r="N454"/>
  <c r="Q454" s="1"/>
  <c r="R374"/>
  <c r="N374"/>
  <c r="Q374" s="1"/>
  <c r="R373"/>
  <c r="N373"/>
  <c r="Q373" s="1"/>
  <c r="R350"/>
  <c r="N350"/>
  <c r="Q350" s="1"/>
  <c r="R347"/>
  <c r="N347"/>
  <c r="Q347" s="1"/>
  <c r="R285"/>
  <c r="N285"/>
  <c r="Q285" s="1"/>
  <c r="R284"/>
  <c r="N284"/>
  <c r="Q284" s="1"/>
  <c r="R236"/>
  <c r="N236"/>
  <c r="Q236" s="1"/>
  <c r="R235"/>
  <c r="N235"/>
  <c r="Q235" s="1"/>
  <c r="R234"/>
  <c r="N234"/>
  <c r="Q234" s="1"/>
  <c r="R233"/>
  <c r="N233"/>
  <c r="Q233" s="1"/>
  <c r="R232"/>
  <c r="N232"/>
  <c r="Q232" s="1"/>
  <c r="R230"/>
  <c r="N230"/>
  <c r="Q230" s="1"/>
  <c r="R38"/>
  <c r="N38"/>
  <c r="Q38" s="1"/>
  <c r="R34"/>
  <c r="N34"/>
  <c r="Q34" s="1"/>
  <c r="R33"/>
  <c r="N33"/>
  <c r="Q33" s="1"/>
  <c r="R32"/>
  <c r="N32"/>
  <c r="Q32" s="1"/>
  <c r="R30"/>
  <c r="N30"/>
  <c r="Q30" s="1"/>
  <c r="R29"/>
  <c r="N29"/>
  <c r="Q29" s="1"/>
  <c r="R28"/>
  <c r="N28"/>
  <c r="Q28" s="1"/>
  <c r="R27"/>
  <c r="N27"/>
  <c r="Q27" s="1"/>
  <c r="N25"/>
  <c r="R433"/>
  <c r="N433"/>
  <c r="Q433" s="1"/>
  <c r="R362"/>
  <c r="N362"/>
  <c r="Q362" s="1"/>
  <c r="R358"/>
  <c r="N358"/>
  <c r="Q358" s="1"/>
  <c r="R349"/>
  <c r="N349"/>
  <c r="Q349" s="1"/>
  <c r="R348"/>
  <c r="N348"/>
  <c r="Q348" s="1"/>
  <c r="R303"/>
  <c r="N303"/>
  <c r="Q303" s="1"/>
  <c r="R36"/>
  <c r="N36"/>
  <c r="Q36" s="1"/>
  <c r="R26"/>
  <c r="N26"/>
  <c r="Q26" s="1"/>
  <c r="R22"/>
  <c r="N22"/>
  <c r="Q22" s="1"/>
  <c r="R21"/>
  <c r="N21"/>
  <c r="Q21" s="1"/>
  <c r="N20"/>
  <c r="T20" s="1"/>
  <c r="W20" s="1"/>
  <c r="R403"/>
  <c r="R364"/>
  <c r="R356"/>
  <c r="R346"/>
  <c r="R296"/>
  <c r="R255"/>
  <c r="U41"/>
  <c r="X41" s="1"/>
  <c r="V41" s="1"/>
  <c r="R41"/>
  <c r="Q41"/>
  <c r="M41"/>
  <c r="O40"/>
  <c r="X40" s="1"/>
  <c r="L138" i="1"/>
  <c r="O139"/>
  <c r="K139"/>
  <c r="N139" s="1"/>
  <c r="O125"/>
  <c r="K125"/>
  <c r="Q125" s="1"/>
  <c r="Q122"/>
  <c r="P122" s="1"/>
  <c r="O122"/>
  <c r="N122"/>
  <c r="K122"/>
  <c r="J122" s="1"/>
  <c r="O121"/>
  <c r="K121"/>
  <c r="N121" s="1"/>
  <c r="Q120"/>
  <c r="P120" s="1"/>
  <c r="O120"/>
  <c r="J120"/>
  <c r="O119"/>
  <c r="K119"/>
  <c r="J119" s="1"/>
  <c r="O118"/>
  <c r="N118"/>
  <c r="K118"/>
  <c r="Q118" s="1"/>
  <c r="P118" s="1"/>
  <c r="O117"/>
  <c r="K117"/>
  <c r="N117" s="1"/>
  <c r="O114"/>
  <c r="K114"/>
  <c r="N114" s="1"/>
  <c r="O113"/>
  <c r="K113"/>
  <c r="N113" s="1"/>
  <c r="O112"/>
  <c r="K112"/>
  <c r="J112" s="1"/>
  <c r="O111"/>
  <c r="K111"/>
  <c r="N111" s="1"/>
  <c r="O110"/>
  <c r="K110"/>
  <c r="N110" s="1"/>
  <c r="O109"/>
  <c r="K109"/>
  <c r="N109" s="1"/>
  <c r="O108"/>
  <c r="K108"/>
  <c r="J108" s="1"/>
  <c r="O107"/>
  <c r="K107"/>
  <c r="N107" s="1"/>
  <c r="O106"/>
  <c r="K106"/>
  <c r="Q106" s="1"/>
  <c r="P106" s="1"/>
  <c r="J106"/>
  <c r="O105"/>
  <c r="K105"/>
  <c r="N105" s="1"/>
  <c r="O104"/>
  <c r="K104"/>
  <c r="N104" s="1"/>
  <c r="J104"/>
  <c r="O103"/>
  <c r="K103"/>
  <c r="N103" s="1"/>
  <c r="O102"/>
  <c r="K102"/>
  <c r="N102" s="1"/>
  <c r="O101"/>
  <c r="K101"/>
  <c r="N101" s="1"/>
  <c r="N77"/>
  <c r="J66"/>
  <c r="O48"/>
  <c r="K48"/>
  <c r="N48" s="1"/>
  <c r="O47"/>
  <c r="N47"/>
  <c r="K47"/>
  <c r="Q47" s="1"/>
  <c r="P44"/>
  <c r="O44"/>
  <c r="N44"/>
  <c r="J44"/>
  <c r="O43"/>
  <c r="Q43"/>
  <c r="O42"/>
  <c r="K42"/>
  <c r="N42" s="1"/>
  <c r="O41"/>
  <c r="N41"/>
  <c r="K41"/>
  <c r="Q41" s="1"/>
  <c r="O40"/>
  <c r="K40"/>
  <c r="N40" s="1"/>
  <c r="O39"/>
  <c r="N39"/>
  <c r="K39"/>
  <c r="Q39" s="1"/>
  <c r="Q38"/>
  <c r="P38" s="1"/>
  <c r="O38"/>
  <c r="K38"/>
  <c r="N38" s="1"/>
  <c r="O37"/>
  <c r="O36"/>
  <c r="K36"/>
  <c r="N36" s="1"/>
  <c r="O35"/>
  <c r="Q34"/>
  <c r="P34" s="1"/>
  <c r="O34"/>
  <c r="N34"/>
  <c r="O33"/>
  <c r="Q33"/>
  <c r="Q32"/>
  <c r="T32" s="1"/>
  <c r="S32" s="1"/>
  <c r="O32"/>
  <c r="K32"/>
  <c r="N32" s="1"/>
  <c r="O31"/>
  <c r="O30"/>
  <c r="N30"/>
  <c r="O29"/>
  <c r="N29"/>
  <c r="O28"/>
  <c r="K28"/>
  <c r="N28" s="1"/>
  <c r="O27"/>
  <c r="N27"/>
  <c r="K27"/>
  <c r="Q27" s="1"/>
  <c r="O26"/>
  <c r="K26"/>
  <c r="N26" s="1"/>
  <c r="T255" i="8" l="1"/>
  <c r="T296"/>
  <c r="W296" s="1"/>
  <c r="T364"/>
  <c r="X306"/>
  <c r="P115" i="1"/>
  <c r="T115"/>
  <c r="S115" s="1"/>
  <c r="Q116"/>
  <c r="L75"/>
  <c r="J28"/>
  <c r="J110"/>
  <c r="J116"/>
  <c r="M116" s="1"/>
  <c r="Q112"/>
  <c r="P112" s="1"/>
  <c r="J40"/>
  <c r="N106"/>
  <c r="Q108"/>
  <c r="P108" s="1"/>
  <c r="N125"/>
  <c r="J26"/>
  <c r="J32"/>
  <c r="Q110"/>
  <c r="P110" s="1"/>
  <c r="J118"/>
  <c r="Q26"/>
  <c r="P26" s="1"/>
  <c r="N35"/>
  <c r="J38"/>
  <c r="N112"/>
  <c r="J36"/>
  <c r="Q42"/>
  <c r="T42" s="1"/>
  <c r="S42" s="1"/>
  <c r="J48"/>
  <c r="J102"/>
  <c r="J114"/>
  <c r="P30"/>
  <c r="Q28"/>
  <c r="T28" s="1"/>
  <c r="S28" s="1"/>
  <c r="J34"/>
  <c r="N37"/>
  <c r="Q40"/>
  <c r="P40" s="1"/>
  <c r="Q104"/>
  <c r="P104" s="1"/>
  <c r="N108"/>
  <c r="N120"/>
  <c r="Q102"/>
  <c r="P102" s="1"/>
  <c r="J30"/>
  <c r="N33"/>
  <c r="Q36"/>
  <c r="T36" s="1"/>
  <c r="S36" s="1"/>
  <c r="J42"/>
  <c r="Q48"/>
  <c r="T48" s="1"/>
  <c r="S48" s="1"/>
  <c r="Q114"/>
  <c r="P114" s="1"/>
  <c r="N31"/>
  <c r="N43"/>
  <c r="T25" i="8"/>
  <c r="W25" s="1"/>
  <c r="M473"/>
  <c r="T473"/>
  <c r="M472"/>
  <c r="T472"/>
  <c r="M467"/>
  <c r="T467"/>
  <c r="M460"/>
  <c r="T460"/>
  <c r="M454"/>
  <c r="T454"/>
  <c r="M374"/>
  <c r="T374"/>
  <c r="M373"/>
  <c r="T373"/>
  <c r="M350"/>
  <c r="T350"/>
  <c r="M347"/>
  <c r="T347"/>
  <c r="M285"/>
  <c r="T285"/>
  <c r="M284"/>
  <c r="T284"/>
  <c r="M236"/>
  <c r="T236"/>
  <c r="M235"/>
  <c r="T235"/>
  <c r="M234"/>
  <c r="M233"/>
  <c r="T233"/>
  <c r="M232"/>
  <c r="T232"/>
  <c r="M230"/>
  <c r="T230"/>
  <c r="M38"/>
  <c r="T38"/>
  <c r="M34"/>
  <c r="T34"/>
  <c r="M33"/>
  <c r="T33"/>
  <c r="M32"/>
  <c r="T32"/>
  <c r="M30"/>
  <c r="T30"/>
  <c r="M29"/>
  <c r="T29"/>
  <c r="M28"/>
  <c r="T28"/>
  <c r="M27"/>
  <c r="T27"/>
  <c r="M433"/>
  <c r="T433"/>
  <c r="M362"/>
  <c r="T362"/>
  <c r="M358"/>
  <c r="T358"/>
  <c r="M349"/>
  <c r="T349"/>
  <c r="M348"/>
  <c r="T348"/>
  <c r="M303"/>
  <c r="T303"/>
  <c r="M36"/>
  <c r="T36"/>
  <c r="M26"/>
  <c r="T26"/>
  <c r="M22"/>
  <c r="T22"/>
  <c r="M21"/>
  <c r="T21"/>
  <c r="Q403"/>
  <c r="Q361"/>
  <c r="Q356"/>
  <c r="Q346"/>
  <c r="Q227"/>
  <c r="S403"/>
  <c r="M403"/>
  <c r="M364"/>
  <c r="S356"/>
  <c r="W356"/>
  <c r="M356"/>
  <c r="S346"/>
  <c r="W346"/>
  <c r="M346"/>
  <c r="M296"/>
  <c r="M255"/>
  <c r="S41"/>
  <c r="J139" i="1"/>
  <c r="Q139"/>
  <c r="P125"/>
  <c r="T125"/>
  <c r="S125" s="1"/>
  <c r="J125"/>
  <c r="J105"/>
  <c r="Q105"/>
  <c r="J107"/>
  <c r="Q107"/>
  <c r="Q109"/>
  <c r="J111"/>
  <c r="J115"/>
  <c r="M115" s="1"/>
  <c r="J117"/>
  <c r="Q119"/>
  <c r="J121"/>
  <c r="Q121"/>
  <c r="T104"/>
  <c r="S104" s="1"/>
  <c r="T106"/>
  <c r="S106" s="1"/>
  <c r="T110"/>
  <c r="S110" s="1"/>
  <c r="T112"/>
  <c r="S112" s="1"/>
  <c r="T118"/>
  <c r="S118" s="1"/>
  <c r="T120"/>
  <c r="S120" s="1"/>
  <c r="T122"/>
  <c r="S122" s="1"/>
  <c r="J101"/>
  <c r="Q101"/>
  <c r="J103"/>
  <c r="Q103"/>
  <c r="J109"/>
  <c r="Q111"/>
  <c r="J113"/>
  <c r="Q113"/>
  <c r="Q117"/>
  <c r="N119"/>
  <c r="O77"/>
  <c r="P47"/>
  <c r="T47"/>
  <c r="S47" s="1"/>
  <c r="P48"/>
  <c r="J47"/>
  <c r="P33"/>
  <c r="T33"/>
  <c r="S33" s="1"/>
  <c r="P29"/>
  <c r="S29"/>
  <c r="S31"/>
  <c r="P31"/>
  <c r="P43"/>
  <c r="T43"/>
  <c r="S43" s="1"/>
  <c r="T27"/>
  <c r="S27" s="1"/>
  <c r="P27"/>
  <c r="P39"/>
  <c r="T39"/>
  <c r="S39" s="1"/>
  <c r="P37"/>
  <c r="S37"/>
  <c r="T41"/>
  <c r="S41" s="1"/>
  <c r="P41"/>
  <c r="S35"/>
  <c r="P35"/>
  <c r="P32"/>
  <c r="P42"/>
  <c r="J27"/>
  <c r="J29"/>
  <c r="J31"/>
  <c r="J33"/>
  <c r="J35"/>
  <c r="J37"/>
  <c r="J39"/>
  <c r="J41"/>
  <c r="J43"/>
  <c r="T26"/>
  <c r="S26" s="1"/>
  <c r="T34"/>
  <c r="S34" s="1"/>
  <c r="T38"/>
  <c r="S38" s="1"/>
  <c r="T40"/>
  <c r="S40" s="1"/>
  <c r="S44"/>
  <c r="P116" l="1"/>
  <c r="T116"/>
  <c r="S116" s="1"/>
  <c r="S30"/>
  <c r="P36"/>
  <c r="T108"/>
  <c r="S108" s="1"/>
  <c r="T114"/>
  <c r="S114" s="1"/>
  <c r="T102"/>
  <c r="S102" s="1"/>
  <c r="P77"/>
  <c r="S77"/>
  <c r="P28"/>
  <c r="W473" i="8"/>
  <c r="S473"/>
  <c r="S472"/>
  <c r="W472"/>
  <c r="S467"/>
  <c r="W467"/>
  <c r="S460"/>
  <c r="W460"/>
  <c r="S454"/>
  <c r="W454"/>
  <c r="S374"/>
  <c r="W374"/>
  <c r="S373"/>
  <c r="W373"/>
  <c r="W350"/>
  <c r="S350"/>
  <c r="S347"/>
  <c r="W347"/>
  <c r="W285"/>
  <c r="S285"/>
  <c r="S284"/>
  <c r="W284"/>
  <c r="S236"/>
  <c r="W236"/>
  <c r="S235"/>
  <c r="W235"/>
  <c r="W234"/>
  <c r="S234"/>
  <c r="S233"/>
  <c r="W233"/>
  <c r="S232"/>
  <c r="W232"/>
  <c r="S230"/>
  <c r="W230"/>
  <c r="W38"/>
  <c r="S38"/>
  <c r="W34"/>
  <c r="S34"/>
  <c r="S33"/>
  <c r="W33"/>
  <c r="W32"/>
  <c r="S32"/>
  <c r="S30"/>
  <c r="W30"/>
  <c r="W29"/>
  <c r="S29"/>
  <c r="S28"/>
  <c r="W28"/>
  <c r="S27"/>
  <c r="W27"/>
  <c r="W433"/>
  <c r="S433"/>
  <c r="S362"/>
  <c r="W362"/>
  <c r="S358"/>
  <c r="W358"/>
  <c r="S349"/>
  <c r="W349"/>
  <c r="S348"/>
  <c r="W348"/>
  <c r="S303"/>
  <c r="W303"/>
  <c r="W36"/>
  <c r="S36"/>
  <c r="S26"/>
  <c r="W26"/>
  <c r="S22"/>
  <c r="W22"/>
  <c r="S21"/>
  <c r="W21"/>
  <c r="V296"/>
  <c r="V356"/>
  <c r="S296"/>
  <c r="V403"/>
  <c r="V346"/>
  <c r="S364"/>
  <c r="W364"/>
  <c r="S255"/>
  <c r="W255"/>
  <c r="T139" i="1"/>
  <c r="S139" s="1"/>
  <c r="P139"/>
  <c r="T117"/>
  <c r="S117" s="1"/>
  <c r="P117"/>
  <c r="T103"/>
  <c r="S103" s="1"/>
  <c r="P103"/>
  <c r="T105"/>
  <c r="S105" s="1"/>
  <c r="P105"/>
  <c r="T119"/>
  <c r="S119" s="1"/>
  <c r="P119"/>
  <c r="T111"/>
  <c r="S111" s="1"/>
  <c r="P111"/>
  <c r="T107"/>
  <c r="S107" s="1"/>
  <c r="P107"/>
  <c r="T121"/>
  <c r="S121" s="1"/>
  <c r="P121"/>
  <c r="T109"/>
  <c r="S109" s="1"/>
  <c r="P109"/>
  <c r="T113"/>
  <c r="S113" s="1"/>
  <c r="P113"/>
  <c r="T101"/>
  <c r="S101" s="1"/>
  <c r="P101"/>
  <c r="V473" i="8" l="1"/>
  <c r="V472"/>
  <c r="V467"/>
  <c r="V460"/>
  <c r="V454"/>
  <c r="V374"/>
  <c r="V373"/>
  <c r="V350"/>
  <c r="V347"/>
  <c r="V285"/>
  <c r="V284"/>
  <c r="V236"/>
  <c r="V235"/>
  <c r="V234"/>
  <c r="V233"/>
  <c r="V232"/>
  <c r="V230"/>
  <c r="V38"/>
  <c r="V34"/>
  <c r="V33"/>
  <c r="V32"/>
  <c r="V30"/>
  <c r="V29"/>
  <c r="V28"/>
  <c r="V27"/>
  <c r="V433"/>
  <c r="V362"/>
  <c r="V358"/>
  <c r="V349"/>
  <c r="V348"/>
  <c r="V303"/>
  <c r="V36"/>
  <c r="V26"/>
  <c r="V22"/>
  <c r="V21"/>
  <c r="V364"/>
  <c r="V255"/>
  <c r="N23" i="1" l="1"/>
  <c r="O23"/>
  <c r="J23" l="1"/>
  <c r="P23" l="1"/>
  <c r="T23"/>
  <c r="S23" s="1"/>
  <c r="K19"/>
  <c r="Q19" s="1"/>
  <c r="T19" s="1"/>
  <c r="K18"/>
  <c r="Q18" s="1"/>
  <c r="T18" s="1"/>
  <c r="Q264" i="8" l="1"/>
  <c r="R264"/>
  <c r="Q265"/>
  <c r="R265"/>
  <c r="Q266"/>
  <c r="R266"/>
  <c r="K432" l="1"/>
  <c r="L432"/>
  <c r="N432"/>
  <c r="O432"/>
  <c r="T432"/>
  <c r="U432"/>
  <c r="W432"/>
  <c r="X432"/>
  <c r="J434"/>
  <c r="K386"/>
  <c r="L386"/>
  <c r="M386"/>
  <c r="N386"/>
  <c r="O386"/>
  <c r="P386"/>
  <c r="Q386"/>
  <c r="R386"/>
  <c r="S386"/>
  <c r="T386"/>
  <c r="U386"/>
  <c r="V386"/>
  <c r="W386"/>
  <c r="X386"/>
  <c r="J387"/>
  <c r="J386" s="1"/>
  <c r="J263"/>
  <c r="J264"/>
  <c r="P264" s="1"/>
  <c r="J265"/>
  <c r="J266"/>
  <c r="K254"/>
  <c r="L254"/>
  <c r="N254"/>
  <c r="O254"/>
  <c r="T254"/>
  <c r="U254"/>
  <c r="W254"/>
  <c r="X254"/>
  <c r="J257"/>
  <c r="J258"/>
  <c r="J259"/>
  <c r="J260"/>
  <c r="J261"/>
  <c r="J262"/>
  <c r="H45" i="1"/>
  <c r="G257" i="8" l="1"/>
  <c r="G259"/>
  <c r="G260"/>
  <c r="G261"/>
  <c r="G262"/>
  <c r="G263"/>
  <c r="G265"/>
  <c r="G266"/>
  <c r="H15"/>
  <c r="I15"/>
  <c r="G41"/>
  <c r="D66" i="7" l="1"/>
  <c r="D85"/>
  <c r="D84"/>
  <c r="F82"/>
  <c r="E82"/>
  <c r="E76" s="1"/>
  <c r="E70" s="1"/>
  <c r="E68" s="1"/>
  <c r="D81"/>
  <c r="D80"/>
  <c r="F78"/>
  <c r="F76"/>
  <c r="D75"/>
  <c r="D74"/>
  <c r="F72"/>
  <c r="D67"/>
  <c r="D65"/>
  <c r="D63"/>
  <c r="D62"/>
  <c r="F60"/>
  <c r="F54" s="1"/>
  <c r="E60"/>
  <c r="E59"/>
  <c r="D58"/>
  <c r="D56"/>
  <c r="D53"/>
  <c r="D52"/>
  <c r="D50" s="1"/>
  <c r="F50"/>
  <c r="E50"/>
  <c r="D49"/>
  <c r="D48"/>
  <c r="F45"/>
  <c r="D42"/>
  <c r="D41"/>
  <c r="F39"/>
  <c r="E39"/>
  <c r="D38"/>
  <c r="D37"/>
  <c r="F35"/>
  <c r="F33" s="1"/>
  <c r="E35"/>
  <c r="D32"/>
  <c r="D31"/>
  <c r="F29"/>
  <c r="D28"/>
  <c r="D27"/>
  <c r="F25"/>
  <c r="D20"/>
  <c r="D17" s="1"/>
  <c r="D19"/>
  <c r="F17"/>
  <c r="V306" i="8"/>
  <c r="S306"/>
  <c r="O295"/>
  <c r="Q16"/>
  <c r="M404"/>
  <c r="M82"/>
  <c r="W354"/>
  <c r="Q17"/>
  <c r="R17"/>
  <c r="N295"/>
  <c r="O252"/>
  <c r="N226"/>
  <c r="J56" i="7"/>
  <c r="S85"/>
  <c r="S84"/>
  <c r="U82"/>
  <c r="T82"/>
  <c r="T76" s="1"/>
  <c r="T70" s="1"/>
  <c r="T68" s="1"/>
  <c r="S81"/>
  <c r="S80"/>
  <c r="U78"/>
  <c r="U76" s="1"/>
  <c r="S75"/>
  <c r="S74"/>
  <c r="U72"/>
  <c r="S67"/>
  <c r="S66"/>
  <c r="S65"/>
  <c r="S62"/>
  <c r="T60"/>
  <c r="T59"/>
  <c r="U63" s="1"/>
  <c r="S58"/>
  <c r="S56"/>
  <c r="S53"/>
  <c r="S52"/>
  <c r="U50"/>
  <c r="T50"/>
  <c r="S49"/>
  <c r="S48"/>
  <c r="U45"/>
  <c r="S42"/>
  <c r="S41"/>
  <c r="U39"/>
  <c r="T39"/>
  <c r="S38"/>
  <c r="S37"/>
  <c r="U35"/>
  <c r="U33" s="1"/>
  <c r="T35"/>
  <c r="T33" s="1"/>
  <c r="T21" s="1"/>
  <c r="T15" s="1"/>
  <c r="S32"/>
  <c r="S31"/>
  <c r="U29"/>
  <c r="S28"/>
  <c r="S25" s="1"/>
  <c r="S27"/>
  <c r="U25"/>
  <c r="U23" s="1"/>
  <c r="S20"/>
  <c r="S19"/>
  <c r="U17"/>
  <c r="P85"/>
  <c r="P82" s="1"/>
  <c r="P84"/>
  <c r="R82"/>
  <c r="Q82"/>
  <c r="Q76" s="1"/>
  <c r="Q70" s="1"/>
  <c r="Q68" s="1"/>
  <c r="P81"/>
  <c r="P80"/>
  <c r="R78"/>
  <c r="P75"/>
  <c r="P74"/>
  <c r="R72"/>
  <c r="P67"/>
  <c r="P66"/>
  <c r="P65"/>
  <c r="P62"/>
  <c r="Q60"/>
  <c r="Q59"/>
  <c r="R63" s="1"/>
  <c r="P58"/>
  <c r="P56"/>
  <c r="P53"/>
  <c r="P52"/>
  <c r="R50"/>
  <c r="Q50"/>
  <c r="P49"/>
  <c r="P48"/>
  <c r="R45"/>
  <c r="P42"/>
  <c r="P41"/>
  <c r="R39"/>
  <c r="Q39"/>
  <c r="P38"/>
  <c r="P37"/>
  <c r="P35" s="1"/>
  <c r="R35"/>
  <c r="R33" s="1"/>
  <c r="Q35"/>
  <c r="Q33" s="1"/>
  <c r="Q21" s="1"/>
  <c r="Q15" s="1"/>
  <c r="P32"/>
  <c r="P31"/>
  <c r="R29"/>
  <c r="P28"/>
  <c r="P27"/>
  <c r="R25"/>
  <c r="P20"/>
  <c r="P19"/>
  <c r="R17"/>
  <c r="K99" i="1"/>
  <c r="J88"/>
  <c r="S20"/>
  <c r="V265" i="8"/>
  <c r="V263"/>
  <c r="V262"/>
  <c r="V261"/>
  <c r="V260"/>
  <c r="V259"/>
  <c r="V257"/>
  <c r="V256"/>
  <c r="V266"/>
  <c r="S266"/>
  <c r="S265"/>
  <c r="S263"/>
  <c r="S262"/>
  <c r="S261"/>
  <c r="S260"/>
  <c r="S259"/>
  <c r="S257"/>
  <c r="S256"/>
  <c r="V43"/>
  <c r="V42"/>
  <c r="V40"/>
  <c r="V39"/>
  <c r="V37"/>
  <c r="V35"/>
  <c r="V31"/>
  <c r="V25"/>
  <c r="V24"/>
  <c r="V23"/>
  <c r="V20"/>
  <c r="V19"/>
  <c r="V18"/>
  <c r="S43"/>
  <c r="S42"/>
  <c r="S39"/>
  <c r="S37"/>
  <c r="S35"/>
  <c r="S31"/>
  <c r="S25"/>
  <c r="S24"/>
  <c r="S23"/>
  <c r="S20"/>
  <c r="S19"/>
  <c r="S18"/>
  <c r="K15"/>
  <c r="K13" s="1"/>
  <c r="L15"/>
  <c r="L13" s="1"/>
  <c r="M37"/>
  <c r="M39"/>
  <c r="M40"/>
  <c r="M42"/>
  <c r="M43"/>
  <c r="J37"/>
  <c r="J38"/>
  <c r="P38" s="1"/>
  <c r="J39"/>
  <c r="J40"/>
  <c r="J41"/>
  <c r="P41" s="1"/>
  <c r="J42"/>
  <c r="J43"/>
  <c r="Q88"/>
  <c r="R88"/>
  <c r="Q89"/>
  <c r="R89"/>
  <c r="Q366"/>
  <c r="R366"/>
  <c r="M261"/>
  <c r="M260"/>
  <c r="M259"/>
  <c r="M257"/>
  <c r="M256"/>
  <c r="V192"/>
  <c r="V191"/>
  <c r="V190"/>
  <c r="V189"/>
  <c r="V188" s="1"/>
  <c r="S192"/>
  <c r="S191"/>
  <c r="S190"/>
  <c r="S189"/>
  <c r="M192"/>
  <c r="M191"/>
  <c r="M190"/>
  <c r="M189"/>
  <c r="V87"/>
  <c r="V86"/>
  <c r="V85"/>
  <c r="V84"/>
  <c r="V83"/>
  <c r="V82"/>
  <c r="V81"/>
  <c r="V80"/>
  <c r="V79"/>
  <c r="V78"/>
  <c r="V77"/>
  <c r="X76"/>
  <c r="W76"/>
  <c r="S87"/>
  <c r="S86"/>
  <c r="S85"/>
  <c r="S84"/>
  <c r="S83"/>
  <c r="S82"/>
  <c r="S81"/>
  <c r="S80"/>
  <c r="S79"/>
  <c r="S78"/>
  <c r="S77"/>
  <c r="U76"/>
  <c r="T76"/>
  <c r="M87"/>
  <c r="M86"/>
  <c r="M85"/>
  <c r="M84"/>
  <c r="M83"/>
  <c r="M81"/>
  <c r="M80"/>
  <c r="M79"/>
  <c r="M78"/>
  <c r="M77"/>
  <c r="O76"/>
  <c r="V73"/>
  <c r="V72"/>
  <c r="X71"/>
  <c r="W71"/>
  <c r="S73"/>
  <c r="S72"/>
  <c r="U71"/>
  <c r="T71"/>
  <c r="M73"/>
  <c r="M72"/>
  <c r="O71"/>
  <c r="N71"/>
  <c r="N20" i="1"/>
  <c r="Q16"/>
  <c r="N85" i="7"/>
  <c r="J85"/>
  <c r="M85" s="1"/>
  <c r="G85"/>
  <c r="N84"/>
  <c r="J84"/>
  <c r="G84"/>
  <c r="G82" s="1"/>
  <c r="O83"/>
  <c r="N83"/>
  <c r="M83"/>
  <c r="L82"/>
  <c r="K82"/>
  <c r="I82"/>
  <c r="H82"/>
  <c r="O81"/>
  <c r="J81"/>
  <c r="G81"/>
  <c r="G78" s="1"/>
  <c r="O80"/>
  <c r="J80"/>
  <c r="G80"/>
  <c r="O79"/>
  <c r="N79"/>
  <c r="M79"/>
  <c r="L78"/>
  <c r="I78"/>
  <c r="O77"/>
  <c r="N77"/>
  <c r="M77"/>
  <c r="H76"/>
  <c r="H70" s="1"/>
  <c r="H68" s="1"/>
  <c r="O75"/>
  <c r="J75"/>
  <c r="M75" s="1"/>
  <c r="G75"/>
  <c r="O74"/>
  <c r="J74"/>
  <c r="G74"/>
  <c r="G72" s="1"/>
  <c r="O73"/>
  <c r="N73"/>
  <c r="M73"/>
  <c r="L72"/>
  <c r="I72"/>
  <c r="O72"/>
  <c r="O71"/>
  <c r="N71"/>
  <c r="M71"/>
  <c r="O69"/>
  <c r="N69"/>
  <c r="M69"/>
  <c r="O67"/>
  <c r="N67"/>
  <c r="J67"/>
  <c r="G67"/>
  <c r="O66"/>
  <c r="N66"/>
  <c r="J66"/>
  <c r="G66"/>
  <c r="O65"/>
  <c r="J65"/>
  <c r="G65"/>
  <c r="G63"/>
  <c r="O62"/>
  <c r="J62"/>
  <c r="G62"/>
  <c r="K60"/>
  <c r="I60"/>
  <c r="I54" s="1"/>
  <c r="H60"/>
  <c r="H59"/>
  <c r="G58"/>
  <c r="O57"/>
  <c r="N57"/>
  <c r="M57"/>
  <c r="G56"/>
  <c r="G59" s="1"/>
  <c r="O55"/>
  <c r="N55"/>
  <c r="M55"/>
  <c r="O53"/>
  <c r="N53"/>
  <c r="J53"/>
  <c r="G53"/>
  <c r="O52"/>
  <c r="N52"/>
  <c r="J52"/>
  <c r="G52"/>
  <c r="G50" s="1"/>
  <c r="L50"/>
  <c r="K50"/>
  <c r="I50"/>
  <c r="H50"/>
  <c r="O49"/>
  <c r="J49"/>
  <c r="G49"/>
  <c r="O48"/>
  <c r="J48"/>
  <c r="J45" s="1"/>
  <c r="G48"/>
  <c r="O47"/>
  <c r="M47"/>
  <c r="L45"/>
  <c r="I45"/>
  <c r="O44"/>
  <c r="N44"/>
  <c r="M44"/>
  <c r="N42"/>
  <c r="J42"/>
  <c r="J39" s="1"/>
  <c r="G42"/>
  <c r="N41"/>
  <c r="J41"/>
  <c r="G41"/>
  <c r="G39" s="1"/>
  <c r="L39"/>
  <c r="K39"/>
  <c r="I39"/>
  <c r="H39"/>
  <c r="N38"/>
  <c r="J38"/>
  <c r="G38"/>
  <c r="N37"/>
  <c r="J37"/>
  <c r="G37"/>
  <c r="L35"/>
  <c r="K35"/>
  <c r="I35"/>
  <c r="H35"/>
  <c r="O32"/>
  <c r="J32"/>
  <c r="G32"/>
  <c r="O31"/>
  <c r="J31"/>
  <c r="G31"/>
  <c r="O30"/>
  <c r="N30"/>
  <c r="M30"/>
  <c r="L29"/>
  <c r="I29"/>
  <c r="O28"/>
  <c r="J28"/>
  <c r="G28"/>
  <c r="O27"/>
  <c r="J27"/>
  <c r="G27"/>
  <c r="L25"/>
  <c r="I25"/>
  <c r="I23" s="1"/>
  <c r="O20"/>
  <c r="J20"/>
  <c r="G20"/>
  <c r="O19"/>
  <c r="J19"/>
  <c r="G19"/>
  <c r="G17" s="1"/>
  <c r="L17"/>
  <c r="I17"/>
  <c r="P493" i="8"/>
  <c r="P492"/>
  <c r="L492"/>
  <c r="L490" s="1"/>
  <c r="L488" s="1"/>
  <c r="K492"/>
  <c r="K490" s="1"/>
  <c r="K488" s="1"/>
  <c r="I492"/>
  <c r="I490" s="1"/>
  <c r="I488" s="1"/>
  <c r="H492"/>
  <c r="H490" s="1"/>
  <c r="H488" s="1"/>
  <c r="R491"/>
  <c r="Q491"/>
  <c r="P491"/>
  <c r="V490"/>
  <c r="V488" s="1"/>
  <c r="S490"/>
  <c r="S488" s="1"/>
  <c r="M490"/>
  <c r="J490"/>
  <c r="J488" s="1"/>
  <c r="G490"/>
  <c r="G488" s="1"/>
  <c r="R489"/>
  <c r="Q489"/>
  <c r="P489"/>
  <c r="V487"/>
  <c r="S487"/>
  <c r="R487"/>
  <c r="Q487"/>
  <c r="M487"/>
  <c r="J487"/>
  <c r="G487"/>
  <c r="V486"/>
  <c r="S486"/>
  <c r="R486"/>
  <c r="Q486"/>
  <c r="M486"/>
  <c r="J486"/>
  <c r="G486"/>
  <c r="V485"/>
  <c r="S485"/>
  <c r="R485"/>
  <c r="Q485"/>
  <c r="M485"/>
  <c r="J485"/>
  <c r="G485"/>
  <c r="V484"/>
  <c r="S484"/>
  <c r="R484"/>
  <c r="Q484"/>
  <c r="M484"/>
  <c r="J484"/>
  <c r="G484"/>
  <c r="V483"/>
  <c r="S483"/>
  <c r="R483"/>
  <c r="Q483"/>
  <c r="M483"/>
  <c r="J483"/>
  <c r="G483"/>
  <c r="R482"/>
  <c r="Q482"/>
  <c r="I482"/>
  <c r="I480" s="1"/>
  <c r="H482"/>
  <c r="H480" s="1"/>
  <c r="R481"/>
  <c r="Q481"/>
  <c r="P481"/>
  <c r="X480"/>
  <c r="W480"/>
  <c r="U480"/>
  <c r="T480"/>
  <c r="O480"/>
  <c r="N480"/>
  <c r="L480"/>
  <c r="K480"/>
  <c r="R479"/>
  <c r="Q479"/>
  <c r="P479"/>
  <c r="V478"/>
  <c r="V476" s="1"/>
  <c r="S478"/>
  <c r="S476" s="1"/>
  <c r="R478"/>
  <c r="Q478"/>
  <c r="M478"/>
  <c r="J478"/>
  <c r="J476" s="1"/>
  <c r="G478"/>
  <c r="G476" s="1"/>
  <c r="R477"/>
  <c r="Q477"/>
  <c r="P477"/>
  <c r="X476"/>
  <c r="W476"/>
  <c r="U476"/>
  <c r="T476"/>
  <c r="O476"/>
  <c r="N476"/>
  <c r="L476"/>
  <c r="K476"/>
  <c r="I476"/>
  <c r="H476"/>
  <c r="V475"/>
  <c r="S475"/>
  <c r="R475"/>
  <c r="Q475"/>
  <c r="M475"/>
  <c r="J475"/>
  <c r="G475"/>
  <c r="V474"/>
  <c r="S474"/>
  <c r="R474"/>
  <c r="Q474"/>
  <c r="M474"/>
  <c r="J474"/>
  <c r="G474"/>
  <c r="J473"/>
  <c r="P473" s="1"/>
  <c r="G473"/>
  <c r="J472"/>
  <c r="P472" s="1"/>
  <c r="G472"/>
  <c r="X471"/>
  <c r="W471"/>
  <c r="U471"/>
  <c r="T471"/>
  <c r="O471"/>
  <c r="N471"/>
  <c r="L471"/>
  <c r="L469" s="1"/>
  <c r="K471"/>
  <c r="I471"/>
  <c r="I469" s="1"/>
  <c r="H471"/>
  <c r="H469" s="1"/>
  <c r="R470"/>
  <c r="Q470"/>
  <c r="P470"/>
  <c r="V468"/>
  <c r="S468"/>
  <c r="R468"/>
  <c r="Q468"/>
  <c r="M468"/>
  <c r="J468"/>
  <c r="G468"/>
  <c r="V466"/>
  <c r="V464" s="1"/>
  <c r="S466"/>
  <c r="S464" s="1"/>
  <c r="M466"/>
  <c r="J467"/>
  <c r="P467" s="1"/>
  <c r="G467"/>
  <c r="X466"/>
  <c r="W466"/>
  <c r="U466"/>
  <c r="T466"/>
  <c r="O466"/>
  <c r="N466"/>
  <c r="N464" s="1"/>
  <c r="L466"/>
  <c r="L464" s="1"/>
  <c r="K466"/>
  <c r="I466"/>
  <c r="I464" s="1"/>
  <c r="H466"/>
  <c r="H464" s="1"/>
  <c r="R465"/>
  <c r="Q465"/>
  <c r="P465"/>
  <c r="V463"/>
  <c r="V461" s="1"/>
  <c r="S463"/>
  <c r="S461" s="1"/>
  <c r="R463"/>
  <c r="Q463"/>
  <c r="M463"/>
  <c r="J463"/>
  <c r="J461" s="1"/>
  <c r="G463"/>
  <c r="G461" s="1"/>
  <c r="R462"/>
  <c r="Q462"/>
  <c r="P462"/>
  <c r="X461"/>
  <c r="W461"/>
  <c r="U461"/>
  <c r="T461"/>
  <c r="O461"/>
  <c r="N461"/>
  <c r="L461"/>
  <c r="K461"/>
  <c r="I461"/>
  <c r="H461"/>
  <c r="W459"/>
  <c r="S459"/>
  <c r="S457" s="1"/>
  <c r="J460"/>
  <c r="G460"/>
  <c r="G459" s="1"/>
  <c r="G457" s="1"/>
  <c r="X459"/>
  <c r="U459"/>
  <c r="O459"/>
  <c r="N459"/>
  <c r="L459"/>
  <c r="K459"/>
  <c r="K457" s="1"/>
  <c r="I459"/>
  <c r="I457" s="1"/>
  <c r="H459"/>
  <c r="H457" s="1"/>
  <c r="R458"/>
  <c r="Q458"/>
  <c r="P458"/>
  <c r="V456"/>
  <c r="S456"/>
  <c r="R456"/>
  <c r="Q456"/>
  <c r="M456"/>
  <c r="J456"/>
  <c r="G456"/>
  <c r="V455"/>
  <c r="S455"/>
  <c r="R455"/>
  <c r="Q455"/>
  <c r="M455"/>
  <c r="J455"/>
  <c r="G455"/>
  <c r="J454"/>
  <c r="P454" s="1"/>
  <c r="G454"/>
  <c r="X453"/>
  <c r="W453"/>
  <c r="U453"/>
  <c r="T453"/>
  <c r="O453"/>
  <c r="N453"/>
  <c r="L453"/>
  <c r="L451" s="1"/>
  <c r="K453"/>
  <c r="K451" s="1"/>
  <c r="I453"/>
  <c r="I451" s="1"/>
  <c r="H453"/>
  <c r="H451" s="1"/>
  <c r="R452"/>
  <c r="Q452"/>
  <c r="P452"/>
  <c r="V450"/>
  <c r="V448" s="1"/>
  <c r="S450"/>
  <c r="S448" s="1"/>
  <c r="R450"/>
  <c r="Q450"/>
  <c r="M450"/>
  <c r="J450"/>
  <c r="J448" s="1"/>
  <c r="G450"/>
  <c r="G448" s="1"/>
  <c r="R449"/>
  <c r="Q449"/>
  <c r="P449"/>
  <c r="X448"/>
  <c r="W448"/>
  <c r="U448"/>
  <c r="T448"/>
  <c r="O448"/>
  <c r="N448"/>
  <c r="L448"/>
  <c r="K448"/>
  <c r="I448"/>
  <c r="H448"/>
  <c r="V447"/>
  <c r="S447"/>
  <c r="R447"/>
  <c r="Q447"/>
  <c r="M447"/>
  <c r="J447"/>
  <c r="G447"/>
  <c r="V446"/>
  <c r="S446"/>
  <c r="R446"/>
  <c r="Q446"/>
  <c r="M446"/>
  <c r="J446"/>
  <c r="G446"/>
  <c r="R445"/>
  <c r="Q445"/>
  <c r="P445"/>
  <c r="X444"/>
  <c r="W444"/>
  <c r="U444"/>
  <c r="T444"/>
  <c r="O444"/>
  <c r="N444"/>
  <c r="L444"/>
  <c r="K444"/>
  <c r="I444"/>
  <c r="H444"/>
  <c r="R443"/>
  <c r="Q443"/>
  <c r="P443"/>
  <c r="V441"/>
  <c r="V440" s="1"/>
  <c r="V438" s="1"/>
  <c r="S441"/>
  <c r="S440" s="1"/>
  <c r="S438" s="1"/>
  <c r="R441"/>
  <c r="Q441"/>
  <c r="M441"/>
  <c r="J441"/>
  <c r="J440" s="1"/>
  <c r="J438" s="1"/>
  <c r="G441"/>
  <c r="G440" s="1"/>
  <c r="G438" s="1"/>
  <c r="X440"/>
  <c r="W440"/>
  <c r="U440"/>
  <c r="T440"/>
  <c r="O440"/>
  <c r="N440"/>
  <c r="L440"/>
  <c r="K440"/>
  <c r="K438" s="1"/>
  <c r="I440"/>
  <c r="I438" s="1"/>
  <c r="H440"/>
  <c r="H438" s="1"/>
  <c r="R439"/>
  <c r="Q439"/>
  <c r="P439"/>
  <c r="V437"/>
  <c r="V435" s="1"/>
  <c r="S437"/>
  <c r="S435" s="1"/>
  <c r="R437"/>
  <c r="Q437"/>
  <c r="M437"/>
  <c r="J437"/>
  <c r="J435" s="1"/>
  <c r="G437"/>
  <c r="G435" s="1"/>
  <c r="R436"/>
  <c r="Q436"/>
  <c r="P436"/>
  <c r="X435"/>
  <c r="W435"/>
  <c r="U435"/>
  <c r="T435"/>
  <c r="O435"/>
  <c r="N435"/>
  <c r="L435"/>
  <c r="K435"/>
  <c r="I435"/>
  <c r="H435"/>
  <c r="R432"/>
  <c r="Q432"/>
  <c r="M432"/>
  <c r="J433"/>
  <c r="G433"/>
  <c r="G432" s="1"/>
  <c r="G430" s="1"/>
  <c r="X430"/>
  <c r="W430"/>
  <c r="U430"/>
  <c r="T430"/>
  <c r="O430"/>
  <c r="L430"/>
  <c r="I432"/>
  <c r="I430" s="1"/>
  <c r="H432"/>
  <c r="H430" s="1"/>
  <c r="R431"/>
  <c r="Q431"/>
  <c r="P431"/>
  <c r="V429"/>
  <c r="S429"/>
  <c r="R429"/>
  <c r="Q429"/>
  <c r="M429"/>
  <c r="J429"/>
  <c r="G429"/>
  <c r="V428"/>
  <c r="S428"/>
  <c r="R428"/>
  <c r="Q428"/>
  <c r="M428"/>
  <c r="J428"/>
  <c r="G428"/>
  <c r="V427"/>
  <c r="S427"/>
  <c r="R427"/>
  <c r="Q427"/>
  <c r="M427"/>
  <c r="J427"/>
  <c r="G427"/>
  <c r="V426"/>
  <c r="S426"/>
  <c r="R426"/>
  <c r="Q426"/>
  <c r="M426"/>
  <c r="J426"/>
  <c r="G426"/>
  <c r="R425"/>
  <c r="Q425"/>
  <c r="P425"/>
  <c r="X424"/>
  <c r="W424"/>
  <c r="U424"/>
  <c r="T424"/>
  <c r="O424"/>
  <c r="N424"/>
  <c r="L424"/>
  <c r="K424"/>
  <c r="I424"/>
  <c r="H424"/>
  <c r="V423"/>
  <c r="S423"/>
  <c r="R423"/>
  <c r="Q423"/>
  <c r="M423"/>
  <c r="J423"/>
  <c r="G423"/>
  <c r="R422"/>
  <c r="Q422"/>
  <c r="P422"/>
  <c r="X421"/>
  <c r="W421"/>
  <c r="U421"/>
  <c r="T421"/>
  <c r="O421"/>
  <c r="N421"/>
  <c r="L421"/>
  <c r="K421"/>
  <c r="I421"/>
  <c r="H421"/>
  <c r="V420"/>
  <c r="S420"/>
  <c r="R420"/>
  <c r="Q420"/>
  <c r="M420"/>
  <c r="J420"/>
  <c r="G420"/>
  <c r="V419"/>
  <c r="V417" s="1"/>
  <c r="S419"/>
  <c r="S417" s="1"/>
  <c r="R419"/>
  <c r="Q419"/>
  <c r="M419"/>
  <c r="J419"/>
  <c r="J417" s="1"/>
  <c r="G419"/>
  <c r="G417" s="1"/>
  <c r="R418"/>
  <c r="Q418"/>
  <c r="P418"/>
  <c r="X417"/>
  <c r="W417"/>
  <c r="U417"/>
  <c r="T417"/>
  <c r="O417"/>
  <c r="N417"/>
  <c r="L417"/>
  <c r="K417"/>
  <c r="I417"/>
  <c r="H417"/>
  <c r="V416"/>
  <c r="S416"/>
  <c r="R416"/>
  <c r="Q416"/>
  <c r="M416"/>
  <c r="J416"/>
  <c r="G416"/>
  <c r="V415"/>
  <c r="S415"/>
  <c r="R415"/>
  <c r="Q415"/>
  <c r="M415"/>
  <c r="J415"/>
  <c r="G415"/>
  <c r="R414"/>
  <c r="Q414"/>
  <c r="P414"/>
  <c r="X413"/>
  <c r="W413"/>
  <c r="U413"/>
  <c r="T413"/>
  <c r="O413"/>
  <c r="N413"/>
  <c r="L413"/>
  <c r="K413"/>
  <c r="I413"/>
  <c r="H413"/>
  <c r="V412"/>
  <c r="S412"/>
  <c r="R412"/>
  <c r="Q412"/>
  <c r="M412"/>
  <c r="J412"/>
  <c r="G412"/>
  <c r="V411"/>
  <c r="S411"/>
  <c r="R411"/>
  <c r="Q411"/>
  <c r="M411"/>
  <c r="J411"/>
  <c r="G411"/>
  <c r="R410"/>
  <c r="Q410"/>
  <c r="P410"/>
  <c r="X409"/>
  <c r="W409"/>
  <c r="U409"/>
  <c r="T409"/>
  <c r="O409"/>
  <c r="N409"/>
  <c r="L409"/>
  <c r="K409"/>
  <c r="I409"/>
  <c r="H409"/>
  <c r="R408"/>
  <c r="Q408"/>
  <c r="P408"/>
  <c r="V407"/>
  <c r="S407"/>
  <c r="R407"/>
  <c r="Q407"/>
  <c r="M407"/>
  <c r="J407"/>
  <c r="G407"/>
  <c r="V406"/>
  <c r="S406"/>
  <c r="R406"/>
  <c r="Q406"/>
  <c r="M406"/>
  <c r="J406"/>
  <c r="G406"/>
  <c r="R405"/>
  <c r="Q405"/>
  <c r="P405"/>
  <c r="V404"/>
  <c r="S404"/>
  <c r="R404"/>
  <c r="J404"/>
  <c r="G404"/>
  <c r="V402"/>
  <c r="S402"/>
  <c r="J403"/>
  <c r="G403"/>
  <c r="G402" s="1"/>
  <c r="X402"/>
  <c r="W402"/>
  <c r="U402"/>
  <c r="T402"/>
  <c r="L402"/>
  <c r="L400" s="1"/>
  <c r="K402"/>
  <c r="K400" s="1"/>
  <c r="I402"/>
  <c r="I400" s="1"/>
  <c r="H402"/>
  <c r="H400" s="1"/>
  <c r="R401"/>
  <c r="Q401"/>
  <c r="P401"/>
  <c r="R399"/>
  <c r="Q399"/>
  <c r="P399"/>
  <c r="V397"/>
  <c r="V396" s="1"/>
  <c r="V394" s="1"/>
  <c r="S397"/>
  <c r="S396" s="1"/>
  <c r="S394" s="1"/>
  <c r="R397"/>
  <c r="Q397"/>
  <c r="M397"/>
  <c r="J397"/>
  <c r="J396" s="1"/>
  <c r="J394" s="1"/>
  <c r="G397"/>
  <c r="G396" s="1"/>
  <c r="G394" s="1"/>
  <c r="X396"/>
  <c r="W396"/>
  <c r="U396"/>
  <c r="T396"/>
  <c r="O396"/>
  <c r="N396"/>
  <c r="L396"/>
  <c r="L394" s="1"/>
  <c r="K396"/>
  <c r="I396"/>
  <c r="I394" s="1"/>
  <c r="H396"/>
  <c r="H394" s="1"/>
  <c r="R395"/>
  <c r="Q395"/>
  <c r="P395"/>
  <c r="V393"/>
  <c r="V391" s="1"/>
  <c r="S393"/>
  <c r="S391" s="1"/>
  <c r="R393"/>
  <c r="Q393"/>
  <c r="M393"/>
  <c r="J393"/>
  <c r="G393"/>
  <c r="G391" s="1"/>
  <c r="R392"/>
  <c r="Q392"/>
  <c r="P392"/>
  <c r="X391"/>
  <c r="W391"/>
  <c r="U391"/>
  <c r="T391"/>
  <c r="O391"/>
  <c r="N391"/>
  <c r="L391"/>
  <c r="K391"/>
  <c r="I391"/>
  <c r="H391"/>
  <c r="V390"/>
  <c r="S390"/>
  <c r="R390"/>
  <c r="Q390"/>
  <c r="M390"/>
  <c r="J390"/>
  <c r="G390"/>
  <c r="V389"/>
  <c r="V388" s="1"/>
  <c r="V384" s="1"/>
  <c r="S389"/>
  <c r="S388" s="1"/>
  <c r="S384" s="1"/>
  <c r="R389"/>
  <c r="Q389"/>
  <c r="M389"/>
  <c r="J389"/>
  <c r="J388" s="1"/>
  <c r="J384" s="1"/>
  <c r="G389"/>
  <c r="G388" s="1"/>
  <c r="G384" s="1"/>
  <c r="X388"/>
  <c r="W388"/>
  <c r="U388"/>
  <c r="T388"/>
  <c r="O388"/>
  <c r="N388"/>
  <c r="L388"/>
  <c r="L384" s="1"/>
  <c r="K388"/>
  <c r="K384" s="1"/>
  <c r="I388"/>
  <c r="I384" s="1"/>
  <c r="H388"/>
  <c r="H384" s="1"/>
  <c r="G386"/>
  <c r="V383"/>
  <c r="S383"/>
  <c r="R383"/>
  <c r="Q383"/>
  <c r="M383"/>
  <c r="J383"/>
  <c r="G383"/>
  <c r="V382"/>
  <c r="S382"/>
  <c r="R382"/>
  <c r="Q382"/>
  <c r="M382"/>
  <c r="J382"/>
  <c r="G382"/>
  <c r="X381"/>
  <c r="W381"/>
  <c r="U381"/>
  <c r="T381"/>
  <c r="O381"/>
  <c r="N381"/>
  <c r="L381"/>
  <c r="L378" s="1"/>
  <c r="K381"/>
  <c r="I381"/>
  <c r="I378" s="1"/>
  <c r="H381"/>
  <c r="H378" s="1"/>
  <c r="V380"/>
  <c r="S380"/>
  <c r="R380"/>
  <c r="Q380"/>
  <c r="M380"/>
  <c r="J380"/>
  <c r="G380"/>
  <c r="R379"/>
  <c r="Q379"/>
  <c r="P379"/>
  <c r="V377"/>
  <c r="S377"/>
  <c r="R377"/>
  <c r="Q377"/>
  <c r="M377"/>
  <c r="J377"/>
  <c r="G377"/>
  <c r="V376"/>
  <c r="S376"/>
  <c r="R376"/>
  <c r="Q376"/>
  <c r="M376"/>
  <c r="J376"/>
  <c r="G376"/>
  <c r="V375"/>
  <c r="S375"/>
  <c r="R375"/>
  <c r="Q375"/>
  <c r="M375"/>
  <c r="J375"/>
  <c r="G375"/>
  <c r="J374"/>
  <c r="P374" s="1"/>
  <c r="G374"/>
  <c r="J373"/>
  <c r="P373" s="1"/>
  <c r="G373"/>
  <c r="X372"/>
  <c r="W372"/>
  <c r="U372"/>
  <c r="T372"/>
  <c r="O372"/>
  <c r="N372"/>
  <c r="L372"/>
  <c r="K372"/>
  <c r="I372"/>
  <c r="H372"/>
  <c r="V371"/>
  <c r="S371"/>
  <c r="R371"/>
  <c r="Q371"/>
  <c r="M371"/>
  <c r="J371"/>
  <c r="G371"/>
  <c r="V370"/>
  <c r="S370"/>
  <c r="R370"/>
  <c r="Q370"/>
  <c r="M370"/>
  <c r="J370"/>
  <c r="G370"/>
  <c r="V369"/>
  <c r="S369"/>
  <c r="R369"/>
  <c r="Q369"/>
  <c r="M369"/>
  <c r="J369"/>
  <c r="G369"/>
  <c r="V368"/>
  <c r="S368"/>
  <c r="R368"/>
  <c r="Q368"/>
  <c r="M368"/>
  <c r="J368"/>
  <c r="G368"/>
  <c r="X367"/>
  <c r="W367"/>
  <c r="U367"/>
  <c r="T367"/>
  <c r="O367"/>
  <c r="N367"/>
  <c r="L367"/>
  <c r="K367"/>
  <c r="I367"/>
  <c r="H367"/>
  <c r="V366"/>
  <c r="S366"/>
  <c r="M366"/>
  <c r="J366"/>
  <c r="G366"/>
  <c r="W365"/>
  <c r="W363" s="1"/>
  <c r="T365"/>
  <c r="S365" s="1"/>
  <c r="R365"/>
  <c r="N365"/>
  <c r="J365"/>
  <c r="G365"/>
  <c r="J364"/>
  <c r="P364" s="1"/>
  <c r="G364"/>
  <c r="X363"/>
  <c r="U363"/>
  <c r="L363"/>
  <c r="K363"/>
  <c r="I363"/>
  <c r="H363"/>
  <c r="J362"/>
  <c r="P362" s="1"/>
  <c r="G362"/>
  <c r="J361"/>
  <c r="G361"/>
  <c r="T360"/>
  <c r="L360"/>
  <c r="K360"/>
  <c r="I360"/>
  <c r="H360"/>
  <c r="V359"/>
  <c r="S359"/>
  <c r="R359"/>
  <c r="Q359"/>
  <c r="M359"/>
  <c r="J359"/>
  <c r="G359"/>
  <c r="J358"/>
  <c r="P358" s="1"/>
  <c r="G358"/>
  <c r="V357"/>
  <c r="S357"/>
  <c r="R357"/>
  <c r="Q357"/>
  <c r="M357"/>
  <c r="J357"/>
  <c r="G357"/>
  <c r="J356"/>
  <c r="P356" s="1"/>
  <c r="G356"/>
  <c r="V355"/>
  <c r="S355"/>
  <c r="R355"/>
  <c r="Q355"/>
  <c r="M355"/>
  <c r="J355"/>
  <c r="G355"/>
  <c r="X354"/>
  <c r="U354"/>
  <c r="T354"/>
  <c r="L354"/>
  <c r="K354"/>
  <c r="I354"/>
  <c r="H354"/>
  <c r="R353"/>
  <c r="Q353"/>
  <c r="P353"/>
  <c r="R351"/>
  <c r="Q351"/>
  <c r="P351"/>
  <c r="J350"/>
  <c r="P350" s="1"/>
  <c r="G350"/>
  <c r="J349"/>
  <c r="P349" s="1"/>
  <c r="G349"/>
  <c r="J348"/>
  <c r="P348" s="1"/>
  <c r="G348"/>
  <c r="J347"/>
  <c r="P347" s="1"/>
  <c r="G347"/>
  <c r="J346"/>
  <c r="P346" s="1"/>
  <c r="G346"/>
  <c r="V345"/>
  <c r="S345"/>
  <c r="R345"/>
  <c r="Q345"/>
  <c r="M345"/>
  <c r="J345"/>
  <c r="G345"/>
  <c r="V344"/>
  <c r="S344"/>
  <c r="R344"/>
  <c r="Q344"/>
  <c r="M344"/>
  <c r="J344"/>
  <c r="G344"/>
  <c r="V343"/>
  <c r="S343"/>
  <c r="R343"/>
  <c r="Q343"/>
  <c r="M343"/>
  <c r="J343"/>
  <c r="G343"/>
  <c r="W342"/>
  <c r="U342"/>
  <c r="T342"/>
  <c r="L342"/>
  <c r="L340" s="1"/>
  <c r="K342"/>
  <c r="K340" s="1"/>
  <c r="I342"/>
  <c r="I340" s="1"/>
  <c r="H342"/>
  <c r="H340" s="1"/>
  <c r="R341"/>
  <c r="Q341"/>
  <c r="P341"/>
  <c r="R339"/>
  <c r="Q339"/>
  <c r="P339"/>
  <c r="V337"/>
  <c r="S337"/>
  <c r="R337"/>
  <c r="Q337"/>
  <c r="M337"/>
  <c r="J337"/>
  <c r="G337"/>
  <c r="V336"/>
  <c r="S336"/>
  <c r="R336"/>
  <c r="Q336"/>
  <c r="M336"/>
  <c r="J336"/>
  <c r="G336"/>
  <c r="R335"/>
  <c r="Q335"/>
  <c r="P335"/>
  <c r="X334"/>
  <c r="W334"/>
  <c r="U334"/>
  <c r="T334"/>
  <c r="O334"/>
  <c r="N334"/>
  <c r="L334"/>
  <c r="K334"/>
  <c r="I334"/>
  <c r="H334"/>
  <c r="V333"/>
  <c r="V331" s="1"/>
  <c r="S333"/>
  <c r="S331" s="1"/>
  <c r="R333"/>
  <c r="Q333"/>
  <c r="M333"/>
  <c r="J333"/>
  <c r="G333"/>
  <c r="G331" s="1"/>
  <c r="R332"/>
  <c r="Q332"/>
  <c r="P332"/>
  <c r="X331"/>
  <c r="W331"/>
  <c r="U331"/>
  <c r="T331"/>
  <c r="O331"/>
  <c r="N331"/>
  <c r="L331"/>
  <c r="K331"/>
  <c r="I331"/>
  <c r="H331"/>
  <c r="V330"/>
  <c r="V328" s="1"/>
  <c r="S330"/>
  <c r="S328" s="1"/>
  <c r="R330"/>
  <c r="Q330"/>
  <c r="M330"/>
  <c r="J330"/>
  <c r="J328" s="1"/>
  <c r="G330"/>
  <c r="G328" s="1"/>
  <c r="R329"/>
  <c r="Q329"/>
  <c r="P329"/>
  <c r="X328"/>
  <c r="W328"/>
  <c r="U328"/>
  <c r="T328"/>
  <c r="O328"/>
  <c r="N328"/>
  <c r="L328"/>
  <c r="K328"/>
  <c r="I328"/>
  <c r="H328"/>
  <c r="V327"/>
  <c r="S327"/>
  <c r="R327"/>
  <c r="Q327"/>
  <c r="M327"/>
  <c r="J327"/>
  <c r="G327"/>
  <c r="V326"/>
  <c r="S326"/>
  <c r="R326"/>
  <c r="Q326"/>
  <c r="M326"/>
  <c r="J326"/>
  <c r="G326"/>
  <c r="V325"/>
  <c r="S325"/>
  <c r="R325"/>
  <c r="Q325"/>
  <c r="M325"/>
  <c r="J325"/>
  <c r="G325"/>
  <c r="V324"/>
  <c r="S324"/>
  <c r="R324"/>
  <c r="Q324"/>
  <c r="M324"/>
  <c r="J324"/>
  <c r="G324"/>
  <c r="R323"/>
  <c r="Q323"/>
  <c r="P323"/>
  <c r="X322"/>
  <c r="W322"/>
  <c r="U322"/>
  <c r="T322"/>
  <c r="O322"/>
  <c r="N322"/>
  <c r="L322"/>
  <c r="K322"/>
  <c r="I322"/>
  <c r="H322"/>
  <c r="V321"/>
  <c r="S321"/>
  <c r="R321"/>
  <c r="Q321"/>
  <c r="M321"/>
  <c r="J321"/>
  <c r="G321"/>
  <c r="V320"/>
  <c r="S320"/>
  <c r="R320"/>
  <c r="Q320"/>
  <c r="M320"/>
  <c r="J320"/>
  <c r="G320"/>
  <c r="V319"/>
  <c r="S319"/>
  <c r="R319"/>
  <c r="Q319"/>
  <c r="M319"/>
  <c r="J319"/>
  <c r="G319"/>
  <c r="V318"/>
  <c r="S318"/>
  <c r="R318"/>
  <c r="Q318"/>
  <c r="M318"/>
  <c r="J318"/>
  <c r="G318"/>
  <c r="R317"/>
  <c r="Q317"/>
  <c r="P317"/>
  <c r="X316"/>
  <c r="W316"/>
  <c r="U316"/>
  <c r="T316"/>
  <c r="O316"/>
  <c r="N316"/>
  <c r="L316"/>
  <c r="K316"/>
  <c r="I316"/>
  <c r="H316"/>
  <c r="V315"/>
  <c r="S315"/>
  <c r="R315"/>
  <c r="Q315"/>
  <c r="M315"/>
  <c r="J315"/>
  <c r="G315"/>
  <c r="V314"/>
  <c r="S314"/>
  <c r="R314"/>
  <c r="Q314"/>
  <c r="M314"/>
  <c r="J314"/>
  <c r="G314"/>
  <c r="V313"/>
  <c r="S313"/>
  <c r="R313"/>
  <c r="Q313"/>
  <c r="M313"/>
  <c r="J313"/>
  <c r="G313"/>
  <c r="R312"/>
  <c r="Q312"/>
  <c r="P312"/>
  <c r="X311"/>
  <c r="W311"/>
  <c r="U311"/>
  <c r="T311"/>
  <c r="O311"/>
  <c r="N311"/>
  <c r="L311"/>
  <c r="K311"/>
  <c r="I311"/>
  <c r="H311"/>
  <c r="R310"/>
  <c r="Q310"/>
  <c r="P310"/>
  <c r="V308"/>
  <c r="S308"/>
  <c r="R308"/>
  <c r="Q308"/>
  <c r="M308"/>
  <c r="J308"/>
  <c r="G308"/>
  <c r="V307"/>
  <c r="S307"/>
  <c r="R307"/>
  <c r="Q307"/>
  <c r="M307"/>
  <c r="J307"/>
  <c r="G307"/>
  <c r="Q306"/>
  <c r="J306"/>
  <c r="G306"/>
  <c r="V305"/>
  <c r="S305"/>
  <c r="R305"/>
  <c r="Q305"/>
  <c r="M305"/>
  <c r="J305"/>
  <c r="G305"/>
  <c r="V304"/>
  <c r="S304"/>
  <c r="R304"/>
  <c r="Q304"/>
  <c r="M304"/>
  <c r="J304"/>
  <c r="G304"/>
  <c r="J303"/>
  <c r="P303" s="1"/>
  <c r="G303"/>
  <c r="V302"/>
  <c r="S302"/>
  <c r="R302"/>
  <c r="Q302"/>
  <c r="M302"/>
  <c r="J302"/>
  <c r="G302"/>
  <c r="V301"/>
  <c r="S301"/>
  <c r="R301"/>
  <c r="Q301"/>
  <c r="M301"/>
  <c r="J301"/>
  <c r="G301"/>
  <c r="V300"/>
  <c r="S300"/>
  <c r="R300"/>
  <c r="Q300"/>
  <c r="M300"/>
  <c r="J300"/>
  <c r="G300"/>
  <c r="V299"/>
  <c r="S299"/>
  <c r="R299"/>
  <c r="Q299"/>
  <c r="M299"/>
  <c r="J299"/>
  <c r="G299"/>
  <c r="V298"/>
  <c r="S298"/>
  <c r="R298"/>
  <c r="Q298"/>
  <c r="M298"/>
  <c r="J298"/>
  <c r="G298"/>
  <c r="V297"/>
  <c r="S297"/>
  <c r="R297"/>
  <c r="Q297"/>
  <c r="M297"/>
  <c r="J297"/>
  <c r="G297"/>
  <c r="J296"/>
  <c r="P296" s="1"/>
  <c r="G296"/>
  <c r="W295"/>
  <c r="L295"/>
  <c r="L293" s="1"/>
  <c r="K295"/>
  <c r="I295"/>
  <c r="I293" s="1"/>
  <c r="H295"/>
  <c r="H293" s="1"/>
  <c r="R294"/>
  <c r="Q294"/>
  <c r="P294"/>
  <c r="V292"/>
  <c r="V290" s="1"/>
  <c r="S292"/>
  <c r="S290" s="1"/>
  <c r="R292"/>
  <c r="Q292"/>
  <c r="M292"/>
  <c r="J292"/>
  <c r="J290" s="1"/>
  <c r="G292"/>
  <c r="G290" s="1"/>
  <c r="R291"/>
  <c r="Q291"/>
  <c r="P291"/>
  <c r="X290"/>
  <c r="W290"/>
  <c r="U290"/>
  <c r="T290"/>
  <c r="O290"/>
  <c r="N290"/>
  <c r="L290"/>
  <c r="K290"/>
  <c r="I290"/>
  <c r="H290"/>
  <c r="V289"/>
  <c r="S289"/>
  <c r="Q289"/>
  <c r="R289"/>
  <c r="J289"/>
  <c r="G289"/>
  <c r="V288"/>
  <c r="S288"/>
  <c r="R288"/>
  <c r="Q288"/>
  <c r="M288"/>
  <c r="J288"/>
  <c r="G288"/>
  <c r="V287"/>
  <c r="S287"/>
  <c r="R287"/>
  <c r="Q287"/>
  <c r="M287"/>
  <c r="J287"/>
  <c r="G287"/>
  <c r="V286"/>
  <c r="S286"/>
  <c r="R286"/>
  <c r="Q286"/>
  <c r="M286"/>
  <c r="J286"/>
  <c r="G286"/>
  <c r="J285"/>
  <c r="P285" s="1"/>
  <c r="G285"/>
  <c r="J284"/>
  <c r="P284" s="1"/>
  <c r="G284"/>
  <c r="Q283"/>
  <c r="J283"/>
  <c r="G283"/>
  <c r="W282"/>
  <c r="T282"/>
  <c r="N282"/>
  <c r="L282"/>
  <c r="L280" s="1"/>
  <c r="K282"/>
  <c r="K280" s="1"/>
  <c r="I282"/>
  <c r="I280" s="1"/>
  <c r="H282"/>
  <c r="H280" s="1"/>
  <c r="R281"/>
  <c r="Q281"/>
  <c r="P281"/>
  <c r="V279"/>
  <c r="S279"/>
  <c r="R279"/>
  <c r="Q279"/>
  <c r="M279"/>
  <c r="J279"/>
  <c r="G279"/>
  <c r="V278"/>
  <c r="S278"/>
  <c r="R278"/>
  <c r="Q278"/>
  <c r="M278"/>
  <c r="J278"/>
  <c r="G278"/>
  <c r="X277"/>
  <c r="W277"/>
  <c r="U277"/>
  <c r="T277"/>
  <c r="O277"/>
  <c r="N277"/>
  <c r="L277"/>
  <c r="L275" s="1"/>
  <c r="K277"/>
  <c r="I277"/>
  <c r="I275" s="1"/>
  <c r="H277"/>
  <c r="H275" s="1"/>
  <c r="R276"/>
  <c r="Q276"/>
  <c r="P276"/>
  <c r="V274"/>
  <c r="V272" s="1"/>
  <c r="S274"/>
  <c r="S272" s="1"/>
  <c r="R274"/>
  <c r="Q274"/>
  <c r="M274"/>
  <c r="J274"/>
  <c r="J272" s="1"/>
  <c r="G274"/>
  <c r="G272" s="1"/>
  <c r="R273"/>
  <c r="Q273"/>
  <c r="P273"/>
  <c r="X272"/>
  <c r="W272"/>
  <c r="U272"/>
  <c r="T272"/>
  <c r="O272"/>
  <c r="N272"/>
  <c r="L272"/>
  <c r="K272"/>
  <c r="I272"/>
  <c r="H272"/>
  <c r="V271"/>
  <c r="V269" s="1"/>
  <c r="S271"/>
  <c r="S269" s="1"/>
  <c r="R271"/>
  <c r="Q271"/>
  <c r="M271"/>
  <c r="J271"/>
  <c r="J269" s="1"/>
  <c r="G271"/>
  <c r="G269" s="1"/>
  <c r="R270"/>
  <c r="Q270"/>
  <c r="P270"/>
  <c r="X269"/>
  <c r="W269"/>
  <c r="U269"/>
  <c r="T269"/>
  <c r="O269"/>
  <c r="N269"/>
  <c r="L269"/>
  <c r="K269"/>
  <c r="I269"/>
  <c r="H269"/>
  <c r="R268"/>
  <c r="Q268"/>
  <c r="P268"/>
  <c r="M266"/>
  <c r="M265"/>
  <c r="R263"/>
  <c r="Q263"/>
  <c r="M263"/>
  <c r="R262"/>
  <c r="Q262"/>
  <c r="M262"/>
  <c r="R261"/>
  <c r="Q261"/>
  <c r="R260"/>
  <c r="R259"/>
  <c r="Q259"/>
  <c r="R257"/>
  <c r="Q257"/>
  <c r="R256"/>
  <c r="Q256"/>
  <c r="J256"/>
  <c r="G256"/>
  <c r="J255"/>
  <c r="P255" s="1"/>
  <c r="G255"/>
  <c r="X252"/>
  <c r="W252"/>
  <c r="U252"/>
  <c r="T252"/>
  <c r="L252"/>
  <c r="K252"/>
  <c r="I254"/>
  <c r="I252" s="1"/>
  <c r="H254"/>
  <c r="H252" s="1"/>
  <c r="R253"/>
  <c r="Q253"/>
  <c r="P253"/>
  <c r="V251"/>
  <c r="V249" s="1"/>
  <c r="S251"/>
  <c r="S249" s="1"/>
  <c r="R251"/>
  <c r="Q251"/>
  <c r="M251"/>
  <c r="J251"/>
  <c r="J249" s="1"/>
  <c r="G251"/>
  <c r="G249" s="1"/>
  <c r="R250"/>
  <c r="Q250"/>
  <c r="P250"/>
  <c r="X249"/>
  <c r="W249"/>
  <c r="U249"/>
  <c r="T249"/>
  <c r="O249"/>
  <c r="N249"/>
  <c r="L249"/>
  <c r="K249"/>
  <c r="I249"/>
  <c r="H249"/>
  <c r="V248"/>
  <c r="V246" s="1"/>
  <c r="S248"/>
  <c r="S246" s="1"/>
  <c r="R248"/>
  <c r="Q248"/>
  <c r="M248"/>
  <c r="J248"/>
  <c r="J246" s="1"/>
  <c r="G248"/>
  <c r="G246" s="1"/>
  <c r="R247"/>
  <c r="Q247"/>
  <c r="P247"/>
  <c r="X246"/>
  <c r="W246"/>
  <c r="U246"/>
  <c r="T246"/>
  <c r="O246"/>
  <c r="N246"/>
  <c r="L246"/>
  <c r="K246"/>
  <c r="I246"/>
  <c r="H246"/>
  <c r="V245"/>
  <c r="V243" s="1"/>
  <c r="S245"/>
  <c r="S243" s="1"/>
  <c r="R245"/>
  <c r="Q245"/>
  <c r="M245"/>
  <c r="J245"/>
  <c r="J243" s="1"/>
  <c r="G245"/>
  <c r="G243" s="1"/>
  <c r="R244"/>
  <c r="Q244"/>
  <c r="P244"/>
  <c r="X243"/>
  <c r="W243"/>
  <c r="U243"/>
  <c r="T243"/>
  <c r="O243"/>
  <c r="N243"/>
  <c r="L243"/>
  <c r="K243"/>
  <c r="I243"/>
  <c r="H243"/>
  <c r="V242"/>
  <c r="V240" s="1"/>
  <c r="S242"/>
  <c r="S240" s="1"/>
  <c r="R242"/>
  <c r="Q242"/>
  <c r="M242"/>
  <c r="J242"/>
  <c r="J240" s="1"/>
  <c r="G242"/>
  <c r="G240" s="1"/>
  <c r="R241"/>
  <c r="Q241"/>
  <c r="P241"/>
  <c r="X240"/>
  <c r="W240"/>
  <c r="U240"/>
  <c r="T240"/>
  <c r="O240"/>
  <c r="N240"/>
  <c r="L240"/>
  <c r="K240"/>
  <c r="I240"/>
  <c r="H240"/>
  <c r="V239"/>
  <c r="S239"/>
  <c r="R239"/>
  <c r="Q239"/>
  <c r="M239"/>
  <c r="J239"/>
  <c r="G239"/>
  <c r="V238"/>
  <c r="S238"/>
  <c r="R238"/>
  <c r="Q238"/>
  <c r="M238"/>
  <c r="J238"/>
  <c r="G238"/>
  <c r="V237"/>
  <c r="S237"/>
  <c r="R237"/>
  <c r="Q237"/>
  <c r="M237"/>
  <c r="J237"/>
  <c r="G237"/>
  <c r="J236"/>
  <c r="P236" s="1"/>
  <c r="G236"/>
  <c r="J235"/>
  <c r="P235" s="1"/>
  <c r="G235"/>
  <c r="J234"/>
  <c r="P234" s="1"/>
  <c r="G234"/>
  <c r="J233"/>
  <c r="P233" s="1"/>
  <c r="G233"/>
  <c r="J232"/>
  <c r="P232" s="1"/>
  <c r="G232"/>
  <c r="V231"/>
  <c r="S231"/>
  <c r="R231"/>
  <c r="Q231"/>
  <c r="M231"/>
  <c r="J231"/>
  <c r="G231"/>
  <c r="J230"/>
  <c r="P230" s="1"/>
  <c r="G230"/>
  <c r="V229"/>
  <c r="S229"/>
  <c r="R229"/>
  <c r="Q229"/>
  <c r="M229"/>
  <c r="J229"/>
  <c r="G229"/>
  <c r="V228"/>
  <c r="S228"/>
  <c r="R228"/>
  <c r="Q228"/>
  <c r="M228"/>
  <c r="J228"/>
  <c r="G228"/>
  <c r="J227"/>
  <c r="G227"/>
  <c r="W226"/>
  <c r="T226"/>
  <c r="L226"/>
  <c r="L224" s="1"/>
  <c r="K226"/>
  <c r="K224" s="1"/>
  <c r="I226"/>
  <c r="I224" s="1"/>
  <c r="H226"/>
  <c r="H224" s="1"/>
  <c r="R225"/>
  <c r="Q225"/>
  <c r="P225"/>
  <c r="R223"/>
  <c r="Q223"/>
  <c r="P223"/>
  <c r="V221"/>
  <c r="V219" s="1"/>
  <c r="R221"/>
  <c r="Q221"/>
  <c r="M221"/>
  <c r="J221"/>
  <c r="G221"/>
  <c r="G219" s="1"/>
  <c r="R220"/>
  <c r="Q220"/>
  <c r="P220"/>
  <c r="X219"/>
  <c r="W219"/>
  <c r="T219"/>
  <c r="O219"/>
  <c r="N219"/>
  <c r="L219"/>
  <c r="K219"/>
  <c r="I219"/>
  <c r="H219"/>
  <c r="V218"/>
  <c r="S218"/>
  <c r="R218"/>
  <c r="Q218"/>
  <c r="M218"/>
  <c r="J218"/>
  <c r="G218"/>
  <c r="R217"/>
  <c r="J217"/>
  <c r="G217"/>
  <c r="V216"/>
  <c r="S216"/>
  <c r="R216"/>
  <c r="Q216"/>
  <c r="M216"/>
  <c r="J216"/>
  <c r="G216"/>
  <c r="V215"/>
  <c r="S215"/>
  <c r="R215"/>
  <c r="Q215"/>
  <c r="M215"/>
  <c r="J215"/>
  <c r="G215"/>
  <c r="V214"/>
  <c r="S214"/>
  <c r="R214"/>
  <c r="Q214"/>
  <c r="M214"/>
  <c r="J214"/>
  <c r="G214"/>
  <c r="V213"/>
  <c r="S213"/>
  <c r="R213"/>
  <c r="Q213"/>
  <c r="M213"/>
  <c r="J213"/>
  <c r="G213"/>
  <c r="V212"/>
  <c r="S212"/>
  <c r="R212"/>
  <c r="Q212"/>
  <c r="M212"/>
  <c r="J212"/>
  <c r="G212"/>
  <c r="R211"/>
  <c r="Q211"/>
  <c r="P211"/>
  <c r="X210"/>
  <c r="U210"/>
  <c r="O210"/>
  <c r="L210"/>
  <c r="K210"/>
  <c r="I210"/>
  <c r="H210"/>
  <c r="V209"/>
  <c r="S209"/>
  <c r="R209"/>
  <c r="Q209"/>
  <c r="M209"/>
  <c r="J209"/>
  <c r="G209"/>
  <c r="V208"/>
  <c r="S208"/>
  <c r="R208"/>
  <c r="Q208"/>
  <c r="M208"/>
  <c r="J208"/>
  <c r="G208"/>
  <c r="V207"/>
  <c r="S207"/>
  <c r="R207"/>
  <c r="Q207"/>
  <c r="M207"/>
  <c r="J207"/>
  <c r="G207"/>
  <c r="V206"/>
  <c r="S206"/>
  <c r="R206"/>
  <c r="Q206"/>
  <c r="M206"/>
  <c r="J206"/>
  <c r="G206"/>
  <c r="R205"/>
  <c r="Q205"/>
  <c r="P205"/>
  <c r="X204"/>
  <c r="W204"/>
  <c r="U204"/>
  <c r="T204"/>
  <c r="O204"/>
  <c r="N204"/>
  <c r="L204"/>
  <c r="K204"/>
  <c r="I204"/>
  <c r="H204"/>
  <c r="V203"/>
  <c r="V201" s="1"/>
  <c r="S203"/>
  <c r="S201" s="1"/>
  <c r="R203"/>
  <c r="Q203"/>
  <c r="M203"/>
  <c r="J203"/>
  <c r="J201" s="1"/>
  <c r="G203"/>
  <c r="G201" s="1"/>
  <c r="R202"/>
  <c r="Q202"/>
  <c r="P202"/>
  <c r="X201"/>
  <c r="W201"/>
  <c r="U201"/>
  <c r="T201"/>
  <c r="O201"/>
  <c r="N201"/>
  <c r="L201"/>
  <c r="K201"/>
  <c r="I201"/>
  <c r="H201"/>
  <c r="V200"/>
  <c r="S200"/>
  <c r="R200"/>
  <c r="Q200"/>
  <c r="M200"/>
  <c r="J200"/>
  <c r="G200"/>
  <c r="V199"/>
  <c r="S199"/>
  <c r="R199"/>
  <c r="Q199"/>
  <c r="M199"/>
  <c r="J199"/>
  <c r="G199"/>
  <c r="V198"/>
  <c r="S198"/>
  <c r="R198"/>
  <c r="Q198"/>
  <c r="M198"/>
  <c r="J198"/>
  <c r="G198"/>
  <c r="V197"/>
  <c r="R197"/>
  <c r="Q197"/>
  <c r="M197"/>
  <c r="J197"/>
  <c r="G197"/>
  <c r="V196"/>
  <c r="R196"/>
  <c r="Q196"/>
  <c r="J196"/>
  <c r="G196"/>
  <c r="V195"/>
  <c r="R195"/>
  <c r="Q195"/>
  <c r="J195"/>
  <c r="P195" s="1"/>
  <c r="G195"/>
  <c r="V193"/>
  <c r="S193"/>
  <c r="R193"/>
  <c r="J193"/>
  <c r="G193"/>
  <c r="R192"/>
  <c r="Q192"/>
  <c r="J192"/>
  <c r="G192"/>
  <c r="R191"/>
  <c r="Q191"/>
  <c r="J191"/>
  <c r="G191"/>
  <c r="R190"/>
  <c r="Q190"/>
  <c r="J190"/>
  <c r="P190" s="1"/>
  <c r="G190"/>
  <c r="R189"/>
  <c r="Q189"/>
  <c r="J189"/>
  <c r="G189"/>
  <c r="K186"/>
  <c r="I186"/>
  <c r="H186"/>
  <c r="R187"/>
  <c r="Q187"/>
  <c r="P187"/>
  <c r="V185"/>
  <c r="S185"/>
  <c r="R185"/>
  <c r="Q185"/>
  <c r="M185"/>
  <c r="J185"/>
  <c r="G185"/>
  <c r="V184"/>
  <c r="S184"/>
  <c r="R184"/>
  <c r="Q184"/>
  <c r="M184"/>
  <c r="J184"/>
  <c r="G184"/>
  <c r="V183"/>
  <c r="S183"/>
  <c r="R183"/>
  <c r="Q183"/>
  <c r="M183"/>
  <c r="J183"/>
  <c r="G183"/>
  <c r="R182"/>
  <c r="Q182"/>
  <c r="P182"/>
  <c r="X181"/>
  <c r="W181"/>
  <c r="U181"/>
  <c r="T181"/>
  <c r="O181"/>
  <c r="N181"/>
  <c r="L181"/>
  <c r="K181"/>
  <c r="I181"/>
  <c r="H181"/>
  <c r="V180"/>
  <c r="S180"/>
  <c r="R180"/>
  <c r="Q180"/>
  <c r="M180"/>
  <c r="J180"/>
  <c r="G180"/>
  <c r="V179"/>
  <c r="S179"/>
  <c r="R179"/>
  <c r="Q179"/>
  <c r="M179"/>
  <c r="J179"/>
  <c r="G179"/>
  <c r="V178"/>
  <c r="S178"/>
  <c r="R178"/>
  <c r="Q178"/>
  <c r="M178"/>
  <c r="J178"/>
  <c r="G178"/>
  <c r="V177"/>
  <c r="S177"/>
  <c r="R177"/>
  <c r="Q177"/>
  <c r="M177"/>
  <c r="J177"/>
  <c r="G177"/>
  <c r="V176"/>
  <c r="S176"/>
  <c r="R176"/>
  <c r="Q176"/>
  <c r="M176"/>
  <c r="J176"/>
  <c r="G176"/>
  <c r="V175"/>
  <c r="S175"/>
  <c r="R175"/>
  <c r="Q175"/>
  <c r="M175"/>
  <c r="J175"/>
  <c r="G175"/>
  <c r="R174"/>
  <c r="Q174"/>
  <c r="P174"/>
  <c r="X173"/>
  <c r="W173"/>
  <c r="U173"/>
  <c r="T173"/>
  <c r="O173"/>
  <c r="N173"/>
  <c r="L173"/>
  <c r="K173"/>
  <c r="I173"/>
  <c r="H173"/>
  <c r="V172"/>
  <c r="S172"/>
  <c r="R172"/>
  <c r="Q172"/>
  <c r="M172"/>
  <c r="J172"/>
  <c r="G172"/>
  <c r="V171"/>
  <c r="S171"/>
  <c r="R171"/>
  <c r="Q171"/>
  <c r="M171"/>
  <c r="J171"/>
  <c r="G171"/>
  <c r="V170"/>
  <c r="S170"/>
  <c r="R170"/>
  <c r="Q170"/>
  <c r="M170"/>
  <c r="J170"/>
  <c r="G170"/>
  <c r="V169"/>
  <c r="S169"/>
  <c r="R169"/>
  <c r="Q169"/>
  <c r="M169"/>
  <c r="J169"/>
  <c r="G169"/>
  <c r="V168"/>
  <c r="S168"/>
  <c r="Q168"/>
  <c r="M168"/>
  <c r="L168"/>
  <c r="I168"/>
  <c r="V167"/>
  <c r="S167"/>
  <c r="R167"/>
  <c r="Q167"/>
  <c r="M167"/>
  <c r="J167"/>
  <c r="G167"/>
  <c r="V166"/>
  <c r="S166"/>
  <c r="R166"/>
  <c r="Q166"/>
  <c r="M166"/>
  <c r="J166"/>
  <c r="G166"/>
  <c r="X165"/>
  <c r="W165"/>
  <c r="U165"/>
  <c r="T165"/>
  <c r="O165"/>
  <c r="N165"/>
  <c r="L165"/>
  <c r="K165"/>
  <c r="I165"/>
  <c r="H165"/>
  <c r="V164"/>
  <c r="S164"/>
  <c r="R164"/>
  <c r="Q164"/>
  <c r="M164"/>
  <c r="J164"/>
  <c r="G164"/>
  <c r="X163"/>
  <c r="W163"/>
  <c r="U163"/>
  <c r="T163"/>
  <c r="O163"/>
  <c r="N163"/>
  <c r="L163"/>
  <c r="K163"/>
  <c r="I163"/>
  <c r="H163"/>
  <c r="R161"/>
  <c r="Q161"/>
  <c r="P161"/>
  <c r="V159"/>
  <c r="S159"/>
  <c r="R159"/>
  <c r="Q159"/>
  <c r="M159"/>
  <c r="J159"/>
  <c r="G159"/>
  <c r="V158"/>
  <c r="S158"/>
  <c r="R158"/>
  <c r="Q158"/>
  <c r="M158"/>
  <c r="J158"/>
  <c r="G158"/>
  <c r="R157"/>
  <c r="Q157"/>
  <c r="P157"/>
  <c r="X156"/>
  <c r="W156"/>
  <c r="U156"/>
  <c r="T156"/>
  <c r="O156"/>
  <c r="N156"/>
  <c r="L156"/>
  <c r="K156"/>
  <c r="I156"/>
  <c r="H156"/>
  <c r="R155"/>
  <c r="Q155"/>
  <c r="P155"/>
  <c r="V153"/>
  <c r="V151" s="1"/>
  <c r="S153"/>
  <c r="S151" s="1"/>
  <c r="R153"/>
  <c r="Q153"/>
  <c r="M153"/>
  <c r="J153"/>
  <c r="J151" s="1"/>
  <c r="G153"/>
  <c r="G151" s="1"/>
  <c r="R152"/>
  <c r="Q152"/>
  <c r="P152"/>
  <c r="X151"/>
  <c r="W151"/>
  <c r="U151"/>
  <c r="T151"/>
  <c r="O151"/>
  <c r="N151"/>
  <c r="L151"/>
  <c r="K151"/>
  <c r="I151"/>
  <c r="H151"/>
  <c r="V150"/>
  <c r="V148" s="1"/>
  <c r="S150"/>
  <c r="S148" s="1"/>
  <c r="R150"/>
  <c r="Q150"/>
  <c r="M150"/>
  <c r="J150"/>
  <c r="J148" s="1"/>
  <c r="G150"/>
  <c r="G148" s="1"/>
  <c r="R149"/>
  <c r="Q149"/>
  <c r="P149"/>
  <c r="X148"/>
  <c r="W148"/>
  <c r="U148"/>
  <c r="T148"/>
  <c r="O148"/>
  <c r="N148"/>
  <c r="L148"/>
  <c r="K148"/>
  <c r="I148"/>
  <c r="H148"/>
  <c r="V147"/>
  <c r="V145" s="1"/>
  <c r="S147"/>
  <c r="S145" s="1"/>
  <c r="R147"/>
  <c r="Q147"/>
  <c r="M147"/>
  <c r="J147"/>
  <c r="J145" s="1"/>
  <c r="G147"/>
  <c r="G145" s="1"/>
  <c r="R146"/>
  <c r="Q146"/>
  <c r="P146"/>
  <c r="X145"/>
  <c r="W145"/>
  <c r="U145"/>
  <c r="T145"/>
  <c r="O145"/>
  <c r="N145"/>
  <c r="L145"/>
  <c r="K145"/>
  <c r="I145"/>
  <c r="H145"/>
  <c r="V144"/>
  <c r="V142" s="1"/>
  <c r="S144"/>
  <c r="S142" s="1"/>
  <c r="R144"/>
  <c r="Q144"/>
  <c r="M144"/>
  <c r="J144"/>
  <c r="J142" s="1"/>
  <c r="G144"/>
  <c r="G142" s="1"/>
  <c r="R143"/>
  <c r="Q143"/>
  <c r="P143"/>
  <c r="X142"/>
  <c r="W142"/>
  <c r="U142"/>
  <c r="T142"/>
  <c r="O142"/>
  <c r="N142"/>
  <c r="L142"/>
  <c r="K142"/>
  <c r="I142"/>
  <c r="H142"/>
  <c r="V141"/>
  <c r="S141"/>
  <c r="R141"/>
  <c r="Q141"/>
  <c r="M141"/>
  <c r="J141"/>
  <c r="G141"/>
  <c r="V140"/>
  <c r="S140"/>
  <c r="R140"/>
  <c r="Q140"/>
  <c r="M140"/>
  <c r="J140"/>
  <c r="G140"/>
  <c r="R139"/>
  <c r="Q139"/>
  <c r="P139"/>
  <c r="X138"/>
  <c r="W138"/>
  <c r="U138"/>
  <c r="T138"/>
  <c r="O138"/>
  <c r="N138"/>
  <c r="L138"/>
  <c r="K138"/>
  <c r="I138"/>
  <c r="H138"/>
  <c r="V137"/>
  <c r="V135" s="1"/>
  <c r="S137"/>
  <c r="S135" s="1"/>
  <c r="R137"/>
  <c r="Q137"/>
  <c r="M137"/>
  <c r="J137"/>
  <c r="J135" s="1"/>
  <c r="G137"/>
  <c r="G135" s="1"/>
  <c r="R136"/>
  <c r="Q136"/>
  <c r="P136"/>
  <c r="X135"/>
  <c r="W135"/>
  <c r="U135"/>
  <c r="T135"/>
  <c r="O135"/>
  <c r="N135"/>
  <c r="L135"/>
  <c r="K135"/>
  <c r="I135"/>
  <c r="H135"/>
  <c r="V134"/>
  <c r="S134"/>
  <c r="R134"/>
  <c r="Q134"/>
  <c r="M134"/>
  <c r="J134"/>
  <c r="G134"/>
  <c r="V133"/>
  <c r="S133"/>
  <c r="R133"/>
  <c r="Q133"/>
  <c r="M133"/>
  <c r="J133"/>
  <c r="G133"/>
  <c r="V132"/>
  <c r="S132"/>
  <c r="R132"/>
  <c r="Q132"/>
  <c r="M132"/>
  <c r="J132"/>
  <c r="G132"/>
  <c r="R131"/>
  <c r="Q131"/>
  <c r="P131"/>
  <c r="X130"/>
  <c r="W130"/>
  <c r="U130"/>
  <c r="T130"/>
  <c r="O130"/>
  <c r="N130"/>
  <c r="L130"/>
  <c r="K130"/>
  <c r="I130"/>
  <c r="H130"/>
  <c r="R129"/>
  <c r="Q129"/>
  <c r="P129"/>
  <c r="V127"/>
  <c r="S127"/>
  <c r="R127"/>
  <c r="Q127"/>
  <c r="M127"/>
  <c r="J127"/>
  <c r="G127"/>
  <c r="V126"/>
  <c r="S126"/>
  <c r="R126"/>
  <c r="Q126"/>
  <c r="M126"/>
  <c r="J126"/>
  <c r="G126"/>
  <c r="V125"/>
  <c r="S125"/>
  <c r="R125"/>
  <c r="Q125"/>
  <c r="M125"/>
  <c r="J125"/>
  <c r="G125"/>
  <c r="V124"/>
  <c r="S124"/>
  <c r="R124"/>
  <c r="Q124"/>
  <c r="M124"/>
  <c r="J124"/>
  <c r="G124"/>
  <c r="V123"/>
  <c r="S123"/>
  <c r="R123"/>
  <c r="Q123"/>
  <c r="M123"/>
  <c r="J123"/>
  <c r="G123"/>
  <c r="X122"/>
  <c r="W122"/>
  <c r="U122"/>
  <c r="T122"/>
  <c r="O122"/>
  <c r="N122"/>
  <c r="L122"/>
  <c r="L120" s="1"/>
  <c r="K122"/>
  <c r="K120" s="1"/>
  <c r="I122"/>
  <c r="I120" s="1"/>
  <c r="H122"/>
  <c r="H120" s="1"/>
  <c r="R121"/>
  <c r="Q121"/>
  <c r="P121"/>
  <c r="V119"/>
  <c r="V117" s="1"/>
  <c r="S119"/>
  <c r="S117" s="1"/>
  <c r="R119"/>
  <c r="Q119"/>
  <c r="M119"/>
  <c r="J119"/>
  <c r="J117" s="1"/>
  <c r="G119"/>
  <c r="G117" s="1"/>
  <c r="R118"/>
  <c r="Q118"/>
  <c r="P118"/>
  <c r="X117"/>
  <c r="W117"/>
  <c r="U117"/>
  <c r="T117"/>
  <c r="O117"/>
  <c r="N117"/>
  <c r="L117"/>
  <c r="K117"/>
  <c r="I117"/>
  <c r="H117"/>
  <c r="V116"/>
  <c r="V114" s="1"/>
  <c r="S116"/>
  <c r="S114" s="1"/>
  <c r="R116"/>
  <c r="Q116"/>
  <c r="M116"/>
  <c r="J116"/>
  <c r="J114" s="1"/>
  <c r="G116"/>
  <c r="G114" s="1"/>
  <c r="R115"/>
  <c r="Q115"/>
  <c r="P115"/>
  <c r="X114"/>
  <c r="W114"/>
  <c r="U114"/>
  <c r="T114"/>
  <c r="O114"/>
  <c r="N114"/>
  <c r="L114"/>
  <c r="K114"/>
  <c r="I114"/>
  <c r="H114"/>
  <c r="V113"/>
  <c r="V111" s="1"/>
  <c r="S113"/>
  <c r="S111" s="1"/>
  <c r="R113"/>
  <c r="Q113"/>
  <c r="M113"/>
  <c r="J113"/>
  <c r="J111" s="1"/>
  <c r="G113"/>
  <c r="G111" s="1"/>
  <c r="R112"/>
  <c r="Q112"/>
  <c r="P112"/>
  <c r="X111"/>
  <c r="W111"/>
  <c r="U111"/>
  <c r="T111"/>
  <c r="O111"/>
  <c r="N111"/>
  <c r="L111"/>
  <c r="K111"/>
  <c r="I111"/>
  <c r="H111"/>
  <c r="V110"/>
  <c r="V108" s="1"/>
  <c r="S110"/>
  <c r="S108" s="1"/>
  <c r="R110"/>
  <c r="Q110"/>
  <c r="M110"/>
  <c r="J110"/>
  <c r="J108" s="1"/>
  <c r="G110"/>
  <c r="G108" s="1"/>
  <c r="R109"/>
  <c r="Q109"/>
  <c r="P109"/>
  <c r="X108"/>
  <c r="W108"/>
  <c r="U108"/>
  <c r="T108"/>
  <c r="O108"/>
  <c r="N108"/>
  <c r="L108"/>
  <c r="K108"/>
  <c r="I108"/>
  <c r="H108"/>
  <c r="R107"/>
  <c r="Q107"/>
  <c r="P107"/>
  <c r="R105"/>
  <c r="Q105"/>
  <c r="P105"/>
  <c r="V104"/>
  <c r="S104"/>
  <c r="R104"/>
  <c r="Q104"/>
  <c r="M104"/>
  <c r="J104"/>
  <c r="G104"/>
  <c r="X103"/>
  <c r="W103"/>
  <c r="U103"/>
  <c r="T103"/>
  <c r="O103"/>
  <c r="N103"/>
  <c r="L103"/>
  <c r="K103"/>
  <c r="K100" s="1"/>
  <c r="K98" s="1"/>
  <c r="I103"/>
  <c r="I100" s="1"/>
  <c r="I98" s="1"/>
  <c r="H103"/>
  <c r="H100" s="1"/>
  <c r="H98" s="1"/>
  <c r="V102"/>
  <c r="S102"/>
  <c r="R102"/>
  <c r="Q102"/>
  <c r="M102"/>
  <c r="J102"/>
  <c r="G102"/>
  <c r="R101"/>
  <c r="Q101"/>
  <c r="P101"/>
  <c r="R99"/>
  <c r="Q99"/>
  <c r="P99"/>
  <c r="V97"/>
  <c r="V95" s="1"/>
  <c r="S97"/>
  <c r="S95" s="1"/>
  <c r="R97"/>
  <c r="Q97"/>
  <c r="M97"/>
  <c r="J97"/>
  <c r="J95" s="1"/>
  <c r="G97"/>
  <c r="G95" s="1"/>
  <c r="R96"/>
  <c r="Q96"/>
  <c r="P96"/>
  <c r="X95"/>
  <c r="W95"/>
  <c r="U95"/>
  <c r="T95"/>
  <c r="O95"/>
  <c r="N95"/>
  <c r="L95"/>
  <c r="K95"/>
  <c r="I95"/>
  <c r="H95"/>
  <c r="V94"/>
  <c r="S94"/>
  <c r="R94"/>
  <c r="Q94"/>
  <c r="M94"/>
  <c r="J94"/>
  <c r="G94"/>
  <c r="V93"/>
  <c r="S93"/>
  <c r="R93"/>
  <c r="Q93"/>
  <c r="M93"/>
  <c r="J93"/>
  <c r="G93"/>
  <c r="V92"/>
  <c r="S92"/>
  <c r="R92"/>
  <c r="Q92"/>
  <c r="M92"/>
  <c r="J92"/>
  <c r="G92"/>
  <c r="V91"/>
  <c r="S91"/>
  <c r="R91"/>
  <c r="Q91"/>
  <c r="M91"/>
  <c r="J91"/>
  <c r="G91"/>
  <c r="V90"/>
  <c r="S90"/>
  <c r="R90"/>
  <c r="Q90"/>
  <c r="M90"/>
  <c r="J90"/>
  <c r="G90"/>
  <c r="V89"/>
  <c r="S89"/>
  <c r="M89"/>
  <c r="J89"/>
  <c r="G89"/>
  <c r="M88"/>
  <c r="J88"/>
  <c r="G88"/>
  <c r="R87"/>
  <c r="Q87"/>
  <c r="J87"/>
  <c r="G87"/>
  <c r="R86"/>
  <c r="Q86"/>
  <c r="J86"/>
  <c r="G86"/>
  <c r="R85"/>
  <c r="Q85"/>
  <c r="J85"/>
  <c r="G85"/>
  <c r="R84"/>
  <c r="Q84"/>
  <c r="J84"/>
  <c r="G84"/>
  <c r="R83"/>
  <c r="Q83"/>
  <c r="J83"/>
  <c r="G83"/>
  <c r="R82"/>
  <c r="J82"/>
  <c r="G82"/>
  <c r="R81"/>
  <c r="Q81"/>
  <c r="J81"/>
  <c r="G81"/>
  <c r="R80"/>
  <c r="Q80"/>
  <c r="J80"/>
  <c r="G80"/>
  <c r="R79"/>
  <c r="Q79"/>
  <c r="J79"/>
  <c r="G79"/>
  <c r="R78"/>
  <c r="Q78"/>
  <c r="J78"/>
  <c r="G78"/>
  <c r="R77"/>
  <c r="Q77"/>
  <c r="J77"/>
  <c r="G77"/>
  <c r="L76"/>
  <c r="L74" s="1"/>
  <c r="K76"/>
  <c r="K74" s="1"/>
  <c r="I76"/>
  <c r="I74" s="1"/>
  <c r="H76"/>
  <c r="H74" s="1"/>
  <c r="R75"/>
  <c r="Q75"/>
  <c r="P75"/>
  <c r="R73"/>
  <c r="Q73"/>
  <c r="J73"/>
  <c r="G73"/>
  <c r="R72"/>
  <c r="Q72"/>
  <c r="J72"/>
  <c r="G72"/>
  <c r="L71"/>
  <c r="L69" s="1"/>
  <c r="K71"/>
  <c r="K69" s="1"/>
  <c r="I71"/>
  <c r="I69" s="1"/>
  <c r="H71"/>
  <c r="H69" s="1"/>
  <c r="R70"/>
  <c r="Q70"/>
  <c r="P70"/>
  <c r="V68"/>
  <c r="V66" s="1"/>
  <c r="S68"/>
  <c r="S66" s="1"/>
  <c r="R68"/>
  <c r="Q68"/>
  <c r="M68"/>
  <c r="J68"/>
  <c r="J66" s="1"/>
  <c r="G68"/>
  <c r="G66" s="1"/>
  <c r="R67"/>
  <c r="Q67"/>
  <c r="P67"/>
  <c r="X66"/>
  <c r="W66"/>
  <c r="U66"/>
  <c r="T66"/>
  <c r="O66"/>
  <c r="N66"/>
  <c r="L66"/>
  <c r="K66"/>
  <c r="I66"/>
  <c r="H66"/>
  <c r="V65"/>
  <c r="S65"/>
  <c r="R65"/>
  <c r="Q65"/>
  <c r="M65"/>
  <c r="J65"/>
  <c r="G65"/>
  <c r="V64"/>
  <c r="S64"/>
  <c r="R64"/>
  <c r="Q64"/>
  <c r="M64"/>
  <c r="J64"/>
  <c r="G64"/>
  <c r="V63"/>
  <c r="S63"/>
  <c r="R63"/>
  <c r="Q63"/>
  <c r="M63"/>
  <c r="J63"/>
  <c r="G63"/>
  <c r="V62"/>
  <c r="S62"/>
  <c r="R62"/>
  <c r="Q62"/>
  <c r="M62"/>
  <c r="J62"/>
  <c r="G62"/>
  <c r="V61"/>
  <c r="S61"/>
  <c r="R61"/>
  <c r="Q61"/>
  <c r="M61"/>
  <c r="J61"/>
  <c r="G61"/>
  <c r="V60"/>
  <c r="S60"/>
  <c r="R60"/>
  <c r="Q60"/>
  <c r="M60"/>
  <c r="J60"/>
  <c r="G60"/>
  <c r="V59"/>
  <c r="S59"/>
  <c r="R59"/>
  <c r="Q59"/>
  <c r="M59"/>
  <c r="J59"/>
  <c r="G59"/>
  <c r="V58"/>
  <c r="S58"/>
  <c r="R58"/>
  <c r="Q58"/>
  <c r="M58"/>
  <c r="J58"/>
  <c r="G58"/>
  <c r="V57"/>
  <c r="S57"/>
  <c r="R57"/>
  <c r="Q57"/>
  <c r="M57"/>
  <c r="J57"/>
  <c r="G57"/>
  <c r="V56"/>
  <c r="S56"/>
  <c r="R56"/>
  <c r="Q56"/>
  <c r="M56"/>
  <c r="J56"/>
  <c r="G56"/>
  <c r="X55"/>
  <c r="W55"/>
  <c r="U55"/>
  <c r="T55"/>
  <c r="O55"/>
  <c r="N55"/>
  <c r="L55"/>
  <c r="L51" s="1"/>
  <c r="K55"/>
  <c r="K51" s="1"/>
  <c r="I55"/>
  <c r="I51" s="1"/>
  <c r="H55"/>
  <c r="H51" s="1"/>
  <c r="V54"/>
  <c r="S54"/>
  <c r="R54"/>
  <c r="Q54"/>
  <c r="M54"/>
  <c r="J54"/>
  <c r="G54"/>
  <c r="V53"/>
  <c r="S53"/>
  <c r="R53"/>
  <c r="Q53"/>
  <c r="M53"/>
  <c r="J53"/>
  <c r="G53"/>
  <c r="R52"/>
  <c r="Q52"/>
  <c r="P52"/>
  <c r="V50"/>
  <c r="S50"/>
  <c r="R50"/>
  <c r="Q50"/>
  <c r="M50"/>
  <c r="J50"/>
  <c r="G50"/>
  <c r="V49"/>
  <c r="S49"/>
  <c r="R49"/>
  <c r="Q49"/>
  <c r="M49"/>
  <c r="J49"/>
  <c r="G49"/>
  <c r="R48"/>
  <c r="Q48"/>
  <c r="P48"/>
  <c r="X47"/>
  <c r="W47"/>
  <c r="U47"/>
  <c r="T47"/>
  <c r="O47"/>
  <c r="N47"/>
  <c r="L47"/>
  <c r="K47"/>
  <c r="I47"/>
  <c r="H47"/>
  <c r="V46"/>
  <c r="S46"/>
  <c r="R46"/>
  <c r="Q46"/>
  <c r="M46"/>
  <c r="J46"/>
  <c r="G46"/>
  <c r="V45"/>
  <c r="S45"/>
  <c r="R45"/>
  <c r="Q45"/>
  <c r="M45"/>
  <c r="J45"/>
  <c r="G45"/>
  <c r="V44"/>
  <c r="S44"/>
  <c r="R44"/>
  <c r="Q44"/>
  <c r="M44"/>
  <c r="J44"/>
  <c r="G44"/>
  <c r="R43"/>
  <c r="Q43"/>
  <c r="R42"/>
  <c r="Q42"/>
  <c r="R40"/>
  <c r="Q40"/>
  <c r="G40"/>
  <c r="R39"/>
  <c r="Q39"/>
  <c r="G39"/>
  <c r="G38"/>
  <c r="R37"/>
  <c r="Q37"/>
  <c r="G37"/>
  <c r="J36"/>
  <c r="P36" s="1"/>
  <c r="G36"/>
  <c r="R35"/>
  <c r="Q35"/>
  <c r="M35"/>
  <c r="J35"/>
  <c r="G35"/>
  <c r="J34"/>
  <c r="P34" s="1"/>
  <c r="G34"/>
  <c r="J33"/>
  <c r="P33" s="1"/>
  <c r="G33"/>
  <c r="J32"/>
  <c r="P32" s="1"/>
  <c r="G32"/>
  <c r="R31"/>
  <c r="Q31"/>
  <c r="M31"/>
  <c r="J31"/>
  <c r="G31"/>
  <c r="J30"/>
  <c r="P30" s="1"/>
  <c r="G30"/>
  <c r="J29"/>
  <c r="P29" s="1"/>
  <c r="G29"/>
  <c r="J28"/>
  <c r="P28" s="1"/>
  <c r="G28"/>
  <c r="J27"/>
  <c r="P27" s="1"/>
  <c r="G27"/>
  <c r="J26"/>
  <c r="P26" s="1"/>
  <c r="G26"/>
  <c r="R25"/>
  <c r="Q25"/>
  <c r="M25"/>
  <c r="J25"/>
  <c r="G25"/>
  <c r="R24"/>
  <c r="Q24"/>
  <c r="M24"/>
  <c r="J24"/>
  <c r="G24"/>
  <c r="R23"/>
  <c r="Q23"/>
  <c r="M23"/>
  <c r="J23"/>
  <c r="G23"/>
  <c r="J22"/>
  <c r="P22" s="1"/>
  <c r="G22"/>
  <c r="J21"/>
  <c r="P21" s="1"/>
  <c r="G21"/>
  <c r="R20"/>
  <c r="Q20"/>
  <c r="M20"/>
  <c r="J20"/>
  <c r="G20"/>
  <c r="R19"/>
  <c r="Q19"/>
  <c r="M19"/>
  <c r="J19"/>
  <c r="G19"/>
  <c r="R18"/>
  <c r="Q18"/>
  <c r="M18"/>
  <c r="J18"/>
  <c r="G18"/>
  <c r="S17"/>
  <c r="M17"/>
  <c r="J17"/>
  <c r="G17"/>
  <c r="J16"/>
  <c r="G16"/>
  <c r="I13"/>
  <c r="H13"/>
  <c r="G139" i="1"/>
  <c r="M139" s="1"/>
  <c r="D139"/>
  <c r="N138"/>
  <c r="G138"/>
  <c r="D138"/>
  <c r="S137"/>
  <c r="S135"/>
  <c r="P137"/>
  <c r="P135" s="1"/>
  <c r="O137"/>
  <c r="N137"/>
  <c r="J137"/>
  <c r="G137"/>
  <c r="D137"/>
  <c r="T135"/>
  <c r="Q135"/>
  <c r="K135"/>
  <c r="I135"/>
  <c r="H135"/>
  <c r="N135" s="1"/>
  <c r="F135"/>
  <c r="E135"/>
  <c r="S134"/>
  <c r="P134"/>
  <c r="O134"/>
  <c r="N134"/>
  <c r="J134"/>
  <c r="G134"/>
  <c r="D134"/>
  <c r="S133"/>
  <c r="P133"/>
  <c r="O133"/>
  <c r="N133"/>
  <c r="J133"/>
  <c r="G133"/>
  <c r="D133"/>
  <c r="U131"/>
  <c r="T131"/>
  <c r="S131" s="1"/>
  <c r="R131"/>
  <c r="Q131"/>
  <c r="L131"/>
  <c r="O131" s="1"/>
  <c r="K131"/>
  <c r="I131"/>
  <c r="H131"/>
  <c r="G131"/>
  <c r="F131"/>
  <c r="D131" s="1"/>
  <c r="E131"/>
  <c r="S130"/>
  <c r="P130"/>
  <c r="O130"/>
  <c r="N130"/>
  <c r="J130"/>
  <c r="G130"/>
  <c r="D130"/>
  <c r="S129"/>
  <c r="P129"/>
  <c r="O129"/>
  <c r="N129"/>
  <c r="J129"/>
  <c r="M129" s="1"/>
  <c r="G129"/>
  <c r="D129"/>
  <c r="U127"/>
  <c r="T127"/>
  <c r="S127" s="1"/>
  <c r="R127"/>
  <c r="Q127"/>
  <c r="P127" s="1"/>
  <c r="L127"/>
  <c r="K127"/>
  <c r="I127"/>
  <c r="H127"/>
  <c r="G127" s="1"/>
  <c r="F127"/>
  <c r="E127"/>
  <c r="S126"/>
  <c r="P126"/>
  <c r="O126"/>
  <c r="N126"/>
  <c r="J126"/>
  <c r="M126" s="1"/>
  <c r="G126"/>
  <c r="D126"/>
  <c r="G125"/>
  <c r="M125" s="1"/>
  <c r="D125"/>
  <c r="U123"/>
  <c r="T123"/>
  <c r="R123"/>
  <c r="Q123"/>
  <c r="L123"/>
  <c r="K123"/>
  <c r="I123"/>
  <c r="H123"/>
  <c r="F123"/>
  <c r="E123"/>
  <c r="D123" s="1"/>
  <c r="G122"/>
  <c r="M122" s="1"/>
  <c r="D122"/>
  <c r="G121"/>
  <c r="M121" s="1"/>
  <c r="D121"/>
  <c r="G120"/>
  <c r="M120" s="1"/>
  <c r="D120"/>
  <c r="G119"/>
  <c r="M119" s="1"/>
  <c r="D119"/>
  <c r="G118"/>
  <c r="M118" s="1"/>
  <c r="D118"/>
  <c r="G117"/>
  <c r="M117" s="1"/>
  <c r="D117"/>
  <c r="G116"/>
  <c r="D116"/>
  <c r="G115"/>
  <c r="D115"/>
  <c r="G114"/>
  <c r="M114" s="1"/>
  <c r="D114"/>
  <c r="G113"/>
  <c r="M113" s="1"/>
  <c r="D113"/>
  <c r="G112"/>
  <c r="M112" s="1"/>
  <c r="D112"/>
  <c r="G111"/>
  <c r="M111" s="1"/>
  <c r="D111"/>
  <c r="G110"/>
  <c r="M110" s="1"/>
  <c r="D110"/>
  <c r="G109"/>
  <c r="M109" s="1"/>
  <c r="D109"/>
  <c r="G108"/>
  <c r="M108" s="1"/>
  <c r="D108"/>
  <c r="G107"/>
  <c r="M107" s="1"/>
  <c r="D107"/>
  <c r="G106"/>
  <c r="M106" s="1"/>
  <c r="D106"/>
  <c r="G105"/>
  <c r="M105" s="1"/>
  <c r="D105"/>
  <c r="G104"/>
  <c r="M104" s="1"/>
  <c r="D104"/>
  <c r="G103"/>
  <c r="M103" s="1"/>
  <c r="D103"/>
  <c r="G102"/>
  <c r="M102" s="1"/>
  <c r="D102"/>
  <c r="G101"/>
  <c r="M101" s="1"/>
  <c r="D101"/>
  <c r="U99"/>
  <c r="T99"/>
  <c r="T97" s="1"/>
  <c r="R99"/>
  <c r="R97" s="1"/>
  <c r="Q99"/>
  <c r="Q97" s="1"/>
  <c r="L99"/>
  <c r="L97" s="1"/>
  <c r="I99"/>
  <c r="I97" s="1"/>
  <c r="H99"/>
  <c r="H97" s="1"/>
  <c r="F99"/>
  <c r="F97" s="1"/>
  <c r="D97" s="1"/>
  <c r="E99"/>
  <c r="S96"/>
  <c r="P96"/>
  <c r="O96"/>
  <c r="N96"/>
  <c r="J96"/>
  <c r="G96"/>
  <c r="D96"/>
  <c r="S95"/>
  <c r="P95"/>
  <c r="O95"/>
  <c r="N95"/>
  <c r="J95"/>
  <c r="M95" s="1"/>
  <c r="G95"/>
  <c r="D95"/>
  <c r="S94"/>
  <c r="P94"/>
  <c r="O94"/>
  <c r="N94"/>
  <c r="J94"/>
  <c r="G94"/>
  <c r="D94"/>
  <c r="U92"/>
  <c r="T92"/>
  <c r="R92"/>
  <c r="P92" s="1"/>
  <c r="Q92"/>
  <c r="L92"/>
  <c r="K92"/>
  <c r="J92" s="1"/>
  <c r="I92"/>
  <c r="G92" s="1"/>
  <c r="H92"/>
  <c r="F92"/>
  <c r="E92"/>
  <c r="S91"/>
  <c r="P91"/>
  <c r="O91"/>
  <c r="N91"/>
  <c r="J91"/>
  <c r="M91" s="1"/>
  <c r="G91"/>
  <c r="D91"/>
  <c r="S90"/>
  <c r="P90"/>
  <c r="O90"/>
  <c r="N90"/>
  <c r="J90"/>
  <c r="M90" s="1"/>
  <c r="G90"/>
  <c r="D90"/>
  <c r="S89"/>
  <c r="P89"/>
  <c r="O89"/>
  <c r="N89"/>
  <c r="J89"/>
  <c r="G89"/>
  <c r="D89"/>
  <c r="S88"/>
  <c r="P88"/>
  <c r="O88"/>
  <c r="G88"/>
  <c r="M88" s="1"/>
  <c r="D88"/>
  <c r="U86"/>
  <c r="T86"/>
  <c r="R86"/>
  <c r="Q86"/>
  <c r="L86"/>
  <c r="O86" s="1"/>
  <c r="I86"/>
  <c r="G86" s="1"/>
  <c r="H86"/>
  <c r="N86" s="1"/>
  <c r="F86"/>
  <c r="E86"/>
  <c r="S85"/>
  <c r="P85"/>
  <c r="O85"/>
  <c r="N85"/>
  <c r="J85"/>
  <c r="M85" s="1"/>
  <c r="G85"/>
  <c r="D85"/>
  <c r="U83"/>
  <c r="T83"/>
  <c r="S83" s="1"/>
  <c r="R83"/>
  <c r="P83" s="1"/>
  <c r="Q83"/>
  <c r="L83"/>
  <c r="K83"/>
  <c r="I83"/>
  <c r="H83"/>
  <c r="N83" s="1"/>
  <c r="F83"/>
  <c r="D83" s="1"/>
  <c r="E83"/>
  <c r="O82"/>
  <c r="N82"/>
  <c r="M82"/>
  <c r="U81"/>
  <c r="S81" s="1"/>
  <c r="T81"/>
  <c r="R81"/>
  <c r="Q81"/>
  <c r="L81"/>
  <c r="K81"/>
  <c r="N81" s="1"/>
  <c r="I81"/>
  <c r="H81"/>
  <c r="F81"/>
  <c r="E81"/>
  <c r="S78"/>
  <c r="P78"/>
  <c r="O78"/>
  <c r="N78"/>
  <c r="J78"/>
  <c r="M78" s="1"/>
  <c r="G78"/>
  <c r="D78"/>
  <c r="G77"/>
  <c r="M77" s="1"/>
  <c r="D77"/>
  <c r="U75"/>
  <c r="T75"/>
  <c r="R75"/>
  <c r="P75" s="1"/>
  <c r="Q75"/>
  <c r="K75"/>
  <c r="N75" s="1"/>
  <c r="I75"/>
  <c r="H75"/>
  <c r="F75"/>
  <c r="D75" s="1"/>
  <c r="E75"/>
  <c r="S74"/>
  <c r="P74"/>
  <c r="O74"/>
  <c r="N74"/>
  <c r="J74"/>
  <c r="G74"/>
  <c r="D74"/>
  <c r="S73"/>
  <c r="P73"/>
  <c r="O73"/>
  <c r="N73"/>
  <c r="J73"/>
  <c r="M73" s="1"/>
  <c r="G73"/>
  <c r="D73"/>
  <c r="S72"/>
  <c r="P72"/>
  <c r="O72"/>
  <c r="N72"/>
  <c r="J72"/>
  <c r="G72"/>
  <c r="D72"/>
  <c r="S71"/>
  <c r="P71"/>
  <c r="O71"/>
  <c r="N71"/>
  <c r="J71"/>
  <c r="G71"/>
  <c r="D71"/>
  <c r="U70"/>
  <c r="T70"/>
  <c r="R70"/>
  <c r="Q70"/>
  <c r="P70" s="1"/>
  <c r="L70"/>
  <c r="L67" s="1"/>
  <c r="K70"/>
  <c r="I70"/>
  <c r="H70"/>
  <c r="F70"/>
  <c r="F67" s="1"/>
  <c r="E70"/>
  <c r="D70" s="1"/>
  <c r="S69"/>
  <c r="P69"/>
  <c r="O69"/>
  <c r="N69"/>
  <c r="J69"/>
  <c r="G69"/>
  <c r="D69"/>
  <c r="S66"/>
  <c r="P66"/>
  <c r="O66"/>
  <c r="N66"/>
  <c r="G66"/>
  <c r="M66" s="1"/>
  <c r="D66"/>
  <c r="U64"/>
  <c r="T64"/>
  <c r="R64"/>
  <c r="Q64"/>
  <c r="P64" s="1"/>
  <c r="L64"/>
  <c r="O64" s="1"/>
  <c r="K64"/>
  <c r="I64"/>
  <c r="H64"/>
  <c r="F64"/>
  <c r="E64"/>
  <c r="S63"/>
  <c r="P63"/>
  <c r="O63"/>
  <c r="N63"/>
  <c r="J63"/>
  <c r="M63"/>
  <c r="G63"/>
  <c r="D63"/>
  <c r="U61"/>
  <c r="T61"/>
  <c r="R61"/>
  <c r="Q61"/>
  <c r="P61" s="1"/>
  <c r="L61"/>
  <c r="K61"/>
  <c r="I61"/>
  <c r="H61"/>
  <c r="F61"/>
  <c r="E61"/>
  <c r="S60"/>
  <c r="P60"/>
  <c r="O60"/>
  <c r="N60"/>
  <c r="J60"/>
  <c r="G60"/>
  <c r="D60"/>
  <c r="U59"/>
  <c r="T59"/>
  <c r="S59" s="1"/>
  <c r="R59"/>
  <c r="Q59"/>
  <c r="P59" s="1"/>
  <c r="L59"/>
  <c r="O59" s="1"/>
  <c r="K59"/>
  <c r="N59" s="1"/>
  <c r="I59"/>
  <c r="H59"/>
  <c r="F59"/>
  <c r="E59"/>
  <c r="D59" s="1"/>
  <c r="S58"/>
  <c r="P58"/>
  <c r="O58"/>
  <c r="N58"/>
  <c r="J58"/>
  <c r="G58"/>
  <c r="M58" s="1"/>
  <c r="D58"/>
  <c r="U57"/>
  <c r="T57"/>
  <c r="R57"/>
  <c r="Q57"/>
  <c r="L57"/>
  <c r="O57" s="1"/>
  <c r="K57"/>
  <c r="N57" s="1"/>
  <c r="I57"/>
  <c r="H57"/>
  <c r="G57" s="1"/>
  <c r="F57"/>
  <c r="E57"/>
  <c r="D57" s="1"/>
  <c r="S54"/>
  <c r="P54"/>
  <c r="O54"/>
  <c r="N54"/>
  <c r="J54"/>
  <c r="M54" s="1"/>
  <c r="G54"/>
  <c r="D54"/>
  <c r="S53"/>
  <c r="P53"/>
  <c r="O53"/>
  <c r="N53"/>
  <c r="J53"/>
  <c r="G53"/>
  <c r="D53"/>
  <c r="S52"/>
  <c r="P52"/>
  <c r="O52"/>
  <c r="N52"/>
  <c r="J52"/>
  <c r="G52"/>
  <c r="D52"/>
  <c r="S51"/>
  <c r="P51"/>
  <c r="O51"/>
  <c r="N51"/>
  <c r="J51"/>
  <c r="M51" s="1"/>
  <c r="G51"/>
  <c r="D51"/>
  <c r="U50"/>
  <c r="T50"/>
  <c r="T49" s="1"/>
  <c r="S49" s="1"/>
  <c r="R50"/>
  <c r="R49" s="1"/>
  <c r="Q50"/>
  <c r="L50"/>
  <c r="J50" s="1"/>
  <c r="K50"/>
  <c r="I50"/>
  <c r="I49" s="1"/>
  <c r="H50"/>
  <c r="H49" s="1"/>
  <c r="F50"/>
  <c r="F49" s="1"/>
  <c r="E50"/>
  <c r="E49" s="1"/>
  <c r="G48"/>
  <c r="M48" s="1"/>
  <c r="D48"/>
  <c r="G47"/>
  <c r="M47" s="1"/>
  <c r="D47"/>
  <c r="U45"/>
  <c r="T45"/>
  <c r="R45"/>
  <c r="Q45"/>
  <c r="L45"/>
  <c r="O45" s="1"/>
  <c r="K45"/>
  <c r="N45" s="1"/>
  <c r="I45"/>
  <c r="F45"/>
  <c r="E45"/>
  <c r="G44"/>
  <c r="M44" s="1"/>
  <c r="D44"/>
  <c r="G43"/>
  <c r="M43" s="1"/>
  <c r="D43"/>
  <c r="G42"/>
  <c r="M42" s="1"/>
  <c r="D42"/>
  <c r="G41"/>
  <c r="M41" s="1"/>
  <c r="D41"/>
  <c r="G40"/>
  <c r="M40" s="1"/>
  <c r="D40"/>
  <c r="G39"/>
  <c r="M39" s="1"/>
  <c r="D39"/>
  <c r="G38"/>
  <c r="M38" s="1"/>
  <c r="D38"/>
  <c r="G37"/>
  <c r="M37" s="1"/>
  <c r="D37"/>
  <c r="G36"/>
  <c r="M36" s="1"/>
  <c r="D36"/>
  <c r="G35"/>
  <c r="M35" s="1"/>
  <c r="D35"/>
  <c r="G34"/>
  <c r="M34" s="1"/>
  <c r="D34"/>
  <c r="G33"/>
  <c r="M33" s="1"/>
  <c r="D33"/>
  <c r="G32"/>
  <c r="M32" s="1"/>
  <c r="D32"/>
  <c r="G31"/>
  <c r="M31" s="1"/>
  <c r="D31"/>
  <c r="G30"/>
  <c r="M30" s="1"/>
  <c r="D30"/>
  <c r="G29"/>
  <c r="M29" s="1"/>
  <c r="D29"/>
  <c r="G28"/>
  <c r="M28" s="1"/>
  <c r="D28"/>
  <c r="G27"/>
  <c r="M27" s="1"/>
  <c r="D27"/>
  <c r="G26"/>
  <c r="M26" s="1"/>
  <c r="D26"/>
  <c r="U24"/>
  <c r="T24"/>
  <c r="R24"/>
  <c r="Q24"/>
  <c r="L24"/>
  <c r="I24"/>
  <c r="H24"/>
  <c r="G24" s="1"/>
  <c r="F24"/>
  <c r="E24"/>
  <c r="D24" s="1"/>
  <c r="G23"/>
  <c r="M23" s="1"/>
  <c r="D23"/>
  <c r="U21"/>
  <c r="T21"/>
  <c r="R21"/>
  <c r="L21"/>
  <c r="O21" s="1"/>
  <c r="I21"/>
  <c r="H21"/>
  <c r="F21"/>
  <c r="E21"/>
  <c r="D21" s="1"/>
  <c r="O20"/>
  <c r="J20"/>
  <c r="G20"/>
  <c r="D20"/>
  <c r="S19"/>
  <c r="P19"/>
  <c r="O19"/>
  <c r="N19"/>
  <c r="J19"/>
  <c r="G19"/>
  <c r="D19"/>
  <c r="S18"/>
  <c r="P18"/>
  <c r="O18"/>
  <c r="N18"/>
  <c r="J18"/>
  <c r="G18"/>
  <c r="D18"/>
  <c r="U16"/>
  <c r="R16"/>
  <c r="L16"/>
  <c r="I16"/>
  <c r="H16"/>
  <c r="F16"/>
  <c r="E16"/>
  <c r="Q260" i="8"/>
  <c r="M289"/>
  <c r="T295"/>
  <c r="T459"/>
  <c r="I67" i="1"/>
  <c r="U67"/>
  <c r="T16"/>
  <c r="P20"/>
  <c r="Q21"/>
  <c r="K21"/>
  <c r="K16"/>
  <c r="S45"/>
  <c r="M52"/>
  <c r="H67"/>
  <c r="R67"/>
  <c r="S57"/>
  <c r="V459" i="8"/>
  <c r="V457" s="1"/>
  <c r="K86" i="1"/>
  <c r="J86" s="1"/>
  <c r="N88"/>
  <c r="M402" i="8"/>
  <c r="Q404"/>
  <c r="N76"/>
  <c r="Q82"/>
  <c r="O402"/>
  <c r="O363"/>
  <c r="N360"/>
  <c r="N354"/>
  <c r="O354"/>
  <c r="N342"/>
  <c r="O342"/>
  <c r="V17"/>
  <c r="N402"/>
  <c r="W360"/>
  <c r="X342"/>
  <c r="N252"/>
  <c r="N15"/>
  <c r="N13" s="1"/>
  <c r="N56" i="7"/>
  <c r="K59"/>
  <c r="L63" s="1"/>
  <c r="M306" i="8"/>
  <c r="K24" i="1"/>
  <c r="N58" i="7"/>
  <c r="J58"/>
  <c r="R306" i="8"/>
  <c r="M365"/>
  <c r="T363"/>
  <c r="V365"/>
  <c r="K430"/>
  <c r="X295"/>
  <c r="U295"/>
  <c r="W15"/>
  <c r="W13" s="1"/>
  <c r="O16" i="1"/>
  <c r="G64"/>
  <c r="O83"/>
  <c r="S70"/>
  <c r="T67"/>
  <c r="S67" s="1"/>
  <c r="L49"/>
  <c r="O50"/>
  <c r="U49"/>
  <c r="G81"/>
  <c r="G45"/>
  <c r="G59"/>
  <c r="N430" i="8"/>
  <c r="G135" i="1"/>
  <c r="J16"/>
  <c r="K49"/>
  <c r="N70"/>
  <c r="K67"/>
  <c r="N363" i="8"/>
  <c r="Q365"/>
  <c r="D86" i="1"/>
  <c r="O61"/>
  <c r="J61"/>
  <c r="E97"/>
  <c r="M137"/>
  <c r="J135"/>
  <c r="O70"/>
  <c r="N492" i="8"/>
  <c r="Q493"/>
  <c r="L135" i="1"/>
  <c r="O492" i="8"/>
  <c r="R493"/>
  <c r="M58" i="7" l="1"/>
  <c r="G29"/>
  <c r="M32"/>
  <c r="P59"/>
  <c r="P78"/>
  <c r="P76" s="1"/>
  <c r="S17"/>
  <c r="S45"/>
  <c r="S50"/>
  <c r="D39"/>
  <c r="I33"/>
  <c r="I21" s="1"/>
  <c r="I15" s="1"/>
  <c r="O82"/>
  <c r="G35"/>
  <c r="M38"/>
  <c r="M41"/>
  <c r="M49"/>
  <c r="N82"/>
  <c r="P45"/>
  <c r="P50"/>
  <c r="S29"/>
  <c r="S82"/>
  <c r="S23"/>
  <c r="M19"/>
  <c r="J25"/>
  <c r="M31"/>
  <c r="J35"/>
  <c r="M37"/>
  <c r="N39"/>
  <c r="M48"/>
  <c r="M53"/>
  <c r="M65"/>
  <c r="J72"/>
  <c r="J82"/>
  <c r="J76" s="1"/>
  <c r="M76" s="1"/>
  <c r="P39"/>
  <c r="P33" s="1"/>
  <c r="Q54"/>
  <c r="Q43" s="1"/>
  <c r="Q13" s="1"/>
  <c r="Q11" s="1"/>
  <c r="D72"/>
  <c r="D82"/>
  <c r="O29"/>
  <c r="O25"/>
  <c r="G25"/>
  <c r="J29"/>
  <c r="M29" s="1"/>
  <c r="N35"/>
  <c r="M42"/>
  <c r="K54"/>
  <c r="K43" s="1"/>
  <c r="G60"/>
  <c r="L76"/>
  <c r="M81"/>
  <c r="P72"/>
  <c r="F23"/>
  <c r="F70"/>
  <c r="F68" s="1"/>
  <c r="G23"/>
  <c r="M39"/>
  <c r="S78"/>
  <c r="N60"/>
  <c r="O17"/>
  <c r="M20"/>
  <c r="L23"/>
  <c r="O23" s="1"/>
  <c r="O35"/>
  <c r="L70"/>
  <c r="O70" s="1"/>
  <c r="O78"/>
  <c r="G76"/>
  <c r="G70" s="1"/>
  <c r="G68" s="1"/>
  <c r="P25"/>
  <c r="R76"/>
  <c r="R70" s="1"/>
  <c r="R68" s="1"/>
  <c r="S59"/>
  <c r="U70"/>
  <c r="U68" s="1"/>
  <c r="E33"/>
  <c r="E21" s="1"/>
  <c r="E15" s="1"/>
  <c r="G33"/>
  <c r="J78"/>
  <c r="M78" s="1"/>
  <c r="P17"/>
  <c r="S72"/>
  <c r="F21"/>
  <c r="D29"/>
  <c r="J59"/>
  <c r="J17"/>
  <c r="M17" s="1"/>
  <c r="M28"/>
  <c r="H33"/>
  <c r="H21" s="1"/>
  <c r="H15" s="1"/>
  <c r="O39"/>
  <c r="O45"/>
  <c r="O50"/>
  <c r="M52"/>
  <c r="H54"/>
  <c r="N54" s="1"/>
  <c r="M66"/>
  <c r="M67"/>
  <c r="I76"/>
  <c r="I70" s="1"/>
  <c r="I68" s="1"/>
  <c r="M80"/>
  <c r="R23"/>
  <c r="R21" s="1"/>
  <c r="R15" s="1"/>
  <c r="P29"/>
  <c r="S35"/>
  <c r="S39"/>
  <c r="T54"/>
  <c r="T43" s="1"/>
  <c r="T13" s="1"/>
  <c r="T11" s="1"/>
  <c r="D35"/>
  <c r="D33" s="1"/>
  <c r="D45"/>
  <c r="U60"/>
  <c r="U54" s="1"/>
  <c r="U43" s="1"/>
  <c r="S63"/>
  <c r="S60" s="1"/>
  <c r="M72"/>
  <c r="M82"/>
  <c r="U21"/>
  <c r="U15" s="1"/>
  <c r="U13" s="1"/>
  <c r="U11" s="1"/>
  <c r="M25"/>
  <c r="L60"/>
  <c r="O63"/>
  <c r="J63"/>
  <c r="P63"/>
  <c r="P60" s="1"/>
  <c r="R60"/>
  <c r="R54" s="1"/>
  <c r="J50"/>
  <c r="G45"/>
  <c r="M45" s="1"/>
  <c r="N50"/>
  <c r="N59"/>
  <c r="M27"/>
  <c r="L33"/>
  <c r="K33"/>
  <c r="M74"/>
  <c r="K76"/>
  <c r="E54"/>
  <c r="E43" s="1"/>
  <c r="E13" s="1"/>
  <c r="E11" s="1"/>
  <c r="M59"/>
  <c r="M84"/>
  <c r="M62"/>
  <c r="D60"/>
  <c r="D78"/>
  <c r="D76" s="1"/>
  <c r="D70" s="1"/>
  <c r="D68" s="1"/>
  <c r="D25"/>
  <c r="D59"/>
  <c r="J188" i="8"/>
  <c r="S188"/>
  <c r="G188"/>
  <c r="R188"/>
  <c r="J99" i="1"/>
  <c r="M99" s="1"/>
  <c r="P99"/>
  <c r="S99"/>
  <c r="M488" i="8"/>
  <c r="P257"/>
  <c r="M328"/>
  <c r="M108"/>
  <c r="M117"/>
  <c r="M148"/>
  <c r="M201"/>
  <c r="P262"/>
  <c r="P265"/>
  <c r="M417"/>
  <c r="M448"/>
  <c r="M66"/>
  <c r="M142"/>
  <c r="M151"/>
  <c r="M430"/>
  <c r="M290"/>
  <c r="M111"/>
  <c r="M435"/>
  <c r="M240"/>
  <c r="P266"/>
  <c r="M391"/>
  <c r="M95"/>
  <c r="M114"/>
  <c r="M145"/>
  <c r="M272"/>
  <c r="M388"/>
  <c r="M440"/>
  <c r="M461"/>
  <c r="M269"/>
  <c r="M476"/>
  <c r="M135"/>
  <c r="M219"/>
  <c r="M243"/>
  <c r="P263"/>
  <c r="M331"/>
  <c r="P259"/>
  <c r="M86" i="1"/>
  <c r="P16"/>
  <c r="S123"/>
  <c r="F14"/>
  <c r="O67"/>
  <c r="S86"/>
  <c r="N127"/>
  <c r="U14"/>
  <c r="R14"/>
  <c r="P50"/>
  <c r="I55"/>
  <c r="J64"/>
  <c r="M64" s="1"/>
  <c r="G75"/>
  <c r="S75"/>
  <c r="M96"/>
  <c r="J131"/>
  <c r="N99"/>
  <c r="G67"/>
  <c r="E67"/>
  <c r="J49"/>
  <c r="D45"/>
  <c r="U55"/>
  <c r="D92"/>
  <c r="M94"/>
  <c r="O127"/>
  <c r="S92"/>
  <c r="M135"/>
  <c r="J75"/>
  <c r="M75" s="1"/>
  <c r="J45"/>
  <c r="M19"/>
  <c r="P45"/>
  <c r="N61"/>
  <c r="S61"/>
  <c r="G70"/>
  <c r="M74"/>
  <c r="D81"/>
  <c r="P81"/>
  <c r="J83"/>
  <c r="O92"/>
  <c r="O123"/>
  <c r="M71"/>
  <c r="T55"/>
  <c r="N50"/>
  <c r="G16"/>
  <c r="O24"/>
  <c r="S50"/>
  <c r="M53"/>
  <c r="M60"/>
  <c r="D61"/>
  <c r="D67"/>
  <c r="M72"/>
  <c r="O81"/>
  <c r="I79"/>
  <c r="P131"/>
  <c r="M134"/>
  <c r="D135"/>
  <c r="N49"/>
  <c r="G49"/>
  <c r="M49" s="1"/>
  <c r="I14"/>
  <c r="D49"/>
  <c r="I12"/>
  <c r="M92"/>
  <c r="M131"/>
  <c r="O49"/>
  <c r="D16"/>
  <c r="Q49"/>
  <c r="P49" s="1"/>
  <c r="F79"/>
  <c r="N92"/>
  <c r="D127"/>
  <c r="G99"/>
  <c r="O75"/>
  <c r="J70"/>
  <c r="M70" s="1"/>
  <c r="N64"/>
  <c r="J59"/>
  <c r="M59" s="1"/>
  <c r="P21"/>
  <c r="S64"/>
  <c r="G123"/>
  <c r="M130"/>
  <c r="E55"/>
  <c r="N67"/>
  <c r="J123"/>
  <c r="H55"/>
  <c r="G55" s="1"/>
  <c r="J127"/>
  <c r="M127" s="1"/>
  <c r="D50"/>
  <c r="K97"/>
  <c r="J97" s="1"/>
  <c r="G83"/>
  <c r="M83" s="1"/>
  <c r="J81"/>
  <c r="M81" s="1"/>
  <c r="J21"/>
  <c r="M18"/>
  <c r="M69"/>
  <c r="R55"/>
  <c r="P86"/>
  <c r="M133"/>
  <c r="M16"/>
  <c r="P57"/>
  <c r="S16"/>
  <c r="P24"/>
  <c r="Q67"/>
  <c r="P67" s="1"/>
  <c r="L14"/>
  <c r="O14" s="1"/>
  <c r="G61"/>
  <c r="M61" s="1"/>
  <c r="G50"/>
  <c r="M50" s="1"/>
  <c r="N131"/>
  <c r="T79"/>
  <c r="J57"/>
  <c r="M57" s="1"/>
  <c r="L55"/>
  <c r="J24"/>
  <c r="M24" s="1"/>
  <c r="E14"/>
  <c r="D14" s="1"/>
  <c r="S21"/>
  <c r="S24"/>
  <c r="F55"/>
  <c r="D99"/>
  <c r="P123"/>
  <c r="X340" i="8"/>
  <c r="U394"/>
  <c r="X293"/>
  <c r="U340"/>
  <c r="U378"/>
  <c r="X469"/>
  <c r="O74"/>
  <c r="U74"/>
  <c r="U293"/>
  <c r="X186"/>
  <c r="O384"/>
  <c r="X400"/>
  <c r="O438"/>
  <c r="U451"/>
  <c r="X464"/>
  <c r="U69"/>
  <c r="U469"/>
  <c r="U51"/>
  <c r="U186"/>
  <c r="U275"/>
  <c r="X384"/>
  <c r="U400"/>
  <c r="X438"/>
  <c r="O451"/>
  <c r="U457"/>
  <c r="U464"/>
  <c r="X69"/>
  <c r="X100"/>
  <c r="O120"/>
  <c r="U100"/>
  <c r="O394"/>
  <c r="X457"/>
  <c r="O100"/>
  <c r="U120"/>
  <c r="U106" s="1"/>
  <c r="X378"/>
  <c r="X394"/>
  <c r="O457"/>
  <c r="X51"/>
  <c r="X120"/>
  <c r="X106" s="1"/>
  <c r="O378"/>
  <c r="O293"/>
  <c r="O490"/>
  <c r="O340"/>
  <c r="O400"/>
  <c r="O51"/>
  <c r="O186"/>
  <c r="O275"/>
  <c r="R275" s="1"/>
  <c r="U384"/>
  <c r="U438"/>
  <c r="X451"/>
  <c r="O464"/>
  <c r="X74"/>
  <c r="J459"/>
  <c r="J457" s="1"/>
  <c r="P460"/>
  <c r="R168"/>
  <c r="J432"/>
  <c r="J430" s="1"/>
  <c r="P433"/>
  <c r="P432" s="1"/>
  <c r="S138"/>
  <c r="P483"/>
  <c r="P43"/>
  <c r="T384"/>
  <c r="N438"/>
  <c r="Q438" s="1"/>
  <c r="W186"/>
  <c r="W293"/>
  <c r="N384"/>
  <c r="W400"/>
  <c r="W438"/>
  <c r="N451"/>
  <c r="Q451" s="1"/>
  <c r="W469"/>
  <c r="N51"/>
  <c r="Q51" s="1"/>
  <c r="T464"/>
  <c r="N224"/>
  <c r="N222" s="1"/>
  <c r="T100"/>
  <c r="W120"/>
  <c r="W106" s="1"/>
  <c r="W275"/>
  <c r="T280"/>
  <c r="W340"/>
  <c r="N378"/>
  <c r="N394"/>
  <c r="N69"/>
  <c r="Q69" s="1"/>
  <c r="W74"/>
  <c r="T451"/>
  <c r="N469"/>
  <c r="T457"/>
  <c r="W100"/>
  <c r="W280"/>
  <c r="T394"/>
  <c r="W457"/>
  <c r="W69"/>
  <c r="W51"/>
  <c r="N490"/>
  <c r="N74"/>
  <c r="Q74" s="1"/>
  <c r="T51"/>
  <c r="T186"/>
  <c r="W224"/>
  <c r="W222" s="1"/>
  <c r="N280"/>
  <c r="W384"/>
  <c r="T400"/>
  <c r="T438"/>
  <c r="W451"/>
  <c r="T469"/>
  <c r="T74"/>
  <c r="T293"/>
  <c r="T224"/>
  <c r="T222" s="1"/>
  <c r="N120"/>
  <c r="N275"/>
  <c r="T378"/>
  <c r="N340"/>
  <c r="T120"/>
  <c r="T106" s="1"/>
  <c r="T275"/>
  <c r="T340"/>
  <c r="W378"/>
  <c r="W394"/>
  <c r="W464"/>
  <c r="T69"/>
  <c r="N293"/>
  <c r="R476"/>
  <c r="J402"/>
  <c r="P402" s="1"/>
  <c r="P403"/>
  <c r="G173"/>
  <c r="Q476"/>
  <c r="P37"/>
  <c r="P315"/>
  <c r="P256"/>
  <c r="J413"/>
  <c r="R480"/>
  <c r="R453"/>
  <c r="Q402"/>
  <c r="Q363"/>
  <c r="P475"/>
  <c r="S482"/>
  <c r="S480" s="1"/>
  <c r="P191"/>
  <c r="Q413"/>
  <c r="S413"/>
  <c r="P79"/>
  <c r="P297"/>
  <c r="P320"/>
  <c r="P390"/>
  <c r="J444"/>
  <c r="P478"/>
  <c r="M89" i="1"/>
  <c r="M123"/>
  <c r="P97"/>
  <c r="P79" s="1"/>
  <c r="Q79"/>
  <c r="O97"/>
  <c r="O99"/>
  <c r="U97"/>
  <c r="S97" s="1"/>
  <c r="S79" s="1"/>
  <c r="M45"/>
  <c r="N24"/>
  <c r="K14"/>
  <c r="N21"/>
  <c r="N16"/>
  <c r="T14"/>
  <c r="S14" s="1"/>
  <c r="Q14"/>
  <c r="P14" s="1"/>
  <c r="M20"/>
  <c r="J67"/>
  <c r="M67" s="1"/>
  <c r="K55"/>
  <c r="R95" i="8"/>
  <c r="S471"/>
  <c r="S469" s="1"/>
  <c r="P486"/>
  <c r="R466"/>
  <c r="P83"/>
  <c r="G444"/>
  <c r="P474"/>
  <c r="Q480"/>
  <c r="P42"/>
  <c r="J173"/>
  <c r="P415"/>
  <c r="P423"/>
  <c r="V453"/>
  <c r="V451" s="1"/>
  <c r="V444"/>
  <c r="J453"/>
  <c r="J451" s="1"/>
  <c r="P484"/>
  <c r="V367"/>
  <c r="M421"/>
  <c r="J471"/>
  <c r="J469" s="1"/>
  <c r="V471"/>
  <c r="V469" s="1"/>
  <c r="P169"/>
  <c r="S409"/>
  <c r="R448"/>
  <c r="J168"/>
  <c r="P168" s="1"/>
  <c r="J219"/>
  <c r="G168"/>
  <c r="Q204"/>
  <c r="R210"/>
  <c r="Q114"/>
  <c r="Q421"/>
  <c r="P31"/>
  <c r="P134"/>
  <c r="J163"/>
  <c r="V163"/>
  <c r="P197"/>
  <c r="P228"/>
  <c r="R246"/>
  <c r="J354"/>
  <c r="P357"/>
  <c r="P406"/>
  <c r="Q424"/>
  <c r="P427"/>
  <c r="P65"/>
  <c r="K162"/>
  <c r="K160" s="1"/>
  <c r="K154" s="1"/>
  <c r="P327"/>
  <c r="P404"/>
  <c r="M47"/>
  <c r="P54"/>
  <c r="P116"/>
  <c r="P318"/>
  <c r="P371"/>
  <c r="P397"/>
  <c r="P137"/>
  <c r="G47"/>
  <c r="V47"/>
  <c r="P62"/>
  <c r="M103"/>
  <c r="V413"/>
  <c r="P429"/>
  <c r="P91"/>
  <c r="P102"/>
  <c r="Q145"/>
  <c r="J165"/>
  <c r="Q173"/>
  <c r="P209"/>
  <c r="P216"/>
  <c r="P239"/>
  <c r="P248"/>
  <c r="P175"/>
  <c r="P208"/>
  <c r="P215"/>
  <c r="Q272"/>
  <c r="P325"/>
  <c r="R331"/>
  <c r="S334"/>
  <c r="G277"/>
  <c r="G275" s="1"/>
  <c r="P88"/>
  <c r="P123"/>
  <c r="N162"/>
  <c r="R165"/>
  <c r="P180"/>
  <c r="P198"/>
  <c r="Q249"/>
  <c r="P288"/>
  <c r="P59"/>
  <c r="R114"/>
  <c r="P170"/>
  <c r="P203"/>
  <c r="P212"/>
  <c r="P242"/>
  <c r="P206"/>
  <c r="X162"/>
  <c r="M381"/>
  <c r="Q117"/>
  <c r="R130"/>
  <c r="M130"/>
  <c r="P133"/>
  <c r="R138"/>
  <c r="P176"/>
  <c r="V71"/>
  <c r="V69" s="1"/>
  <c r="P125"/>
  <c r="I309"/>
  <c r="V334"/>
  <c r="P113"/>
  <c r="L162"/>
  <c r="L160" s="1"/>
  <c r="P330"/>
  <c r="V354"/>
  <c r="J47"/>
  <c r="P97"/>
  <c r="P343"/>
  <c r="M354"/>
  <c r="P359"/>
  <c r="J360"/>
  <c r="Q367"/>
  <c r="P370"/>
  <c r="P428"/>
  <c r="R430"/>
  <c r="Q448"/>
  <c r="S432"/>
  <c r="S430" s="1"/>
  <c r="N400"/>
  <c r="W128"/>
  <c r="J138"/>
  <c r="P50"/>
  <c r="P81"/>
  <c r="U128"/>
  <c r="O162"/>
  <c r="P166"/>
  <c r="V254"/>
  <c r="V252" s="1"/>
  <c r="P279"/>
  <c r="Q295"/>
  <c r="P300"/>
  <c r="R391"/>
  <c r="P446"/>
  <c r="Q254"/>
  <c r="V432"/>
  <c r="V430" s="1"/>
  <c r="P126"/>
  <c r="K128"/>
  <c r="P301"/>
  <c r="Q165"/>
  <c r="P17"/>
  <c r="M173"/>
  <c r="R381"/>
  <c r="R254"/>
  <c r="Q66"/>
  <c r="P144"/>
  <c r="P179"/>
  <c r="P192"/>
  <c r="R201"/>
  <c r="S254"/>
  <c r="S252" s="1"/>
  <c r="P278"/>
  <c r="N309"/>
  <c r="S316"/>
  <c r="S322"/>
  <c r="Q391"/>
  <c r="P393"/>
  <c r="G466"/>
  <c r="G464" s="1"/>
  <c r="M254"/>
  <c r="P19"/>
  <c r="P25"/>
  <c r="P35"/>
  <c r="P46"/>
  <c r="P61"/>
  <c r="P251"/>
  <c r="R290"/>
  <c r="X309"/>
  <c r="R316"/>
  <c r="Q55"/>
  <c r="P45"/>
  <c r="W162"/>
  <c r="P177"/>
  <c r="J254"/>
  <c r="J252" s="1"/>
  <c r="P302"/>
  <c r="Q316"/>
  <c r="P375"/>
  <c r="P380"/>
  <c r="P383"/>
  <c r="R417"/>
  <c r="J421"/>
  <c r="P468"/>
  <c r="P365"/>
  <c r="Q342"/>
  <c r="R295"/>
  <c r="P304"/>
  <c r="K293"/>
  <c r="P298"/>
  <c r="P289"/>
  <c r="Q47"/>
  <c r="Q108"/>
  <c r="J156"/>
  <c r="Q181"/>
  <c r="Q201"/>
  <c r="J363"/>
  <c r="S367"/>
  <c r="P369"/>
  <c r="R388"/>
  <c r="R384" s="1"/>
  <c r="P49"/>
  <c r="W352"/>
  <c r="R47"/>
  <c r="P58"/>
  <c r="P64"/>
  <c r="R66"/>
  <c r="P90"/>
  <c r="P104"/>
  <c r="R111"/>
  <c r="R145"/>
  <c r="P183"/>
  <c r="P200"/>
  <c r="P214"/>
  <c r="P237"/>
  <c r="R240"/>
  <c r="R249"/>
  <c r="V277"/>
  <c r="V275" s="1"/>
  <c r="P355"/>
  <c r="R367"/>
  <c r="Q388"/>
  <c r="Q384" s="1"/>
  <c r="G409"/>
  <c r="R421"/>
  <c r="P426"/>
  <c r="G471"/>
  <c r="G469" s="1"/>
  <c r="P53"/>
  <c r="P56"/>
  <c r="P213"/>
  <c r="R311"/>
  <c r="S453"/>
  <c r="S451" s="1"/>
  <c r="P94"/>
  <c r="G424"/>
  <c r="J103"/>
  <c r="R142"/>
  <c r="Q151"/>
  <c r="G210"/>
  <c r="P345"/>
  <c r="S354"/>
  <c r="P407"/>
  <c r="P420"/>
  <c r="P455"/>
  <c r="R459"/>
  <c r="P229"/>
  <c r="R219"/>
  <c r="P23"/>
  <c r="P18"/>
  <c r="P24"/>
  <c r="N123" i="1"/>
  <c r="G97"/>
  <c r="H79"/>
  <c r="G21"/>
  <c r="M21" s="1"/>
  <c r="H14"/>
  <c r="G55" i="8"/>
  <c r="J76"/>
  <c r="J74" s="1"/>
  <c r="N100"/>
  <c r="H128"/>
  <c r="R156"/>
  <c r="P164"/>
  <c r="H162"/>
  <c r="H160" s="1"/>
  <c r="H154" s="1"/>
  <c r="Q269"/>
  <c r="Q290"/>
  <c r="V316"/>
  <c r="R328"/>
  <c r="R334"/>
  <c r="P366"/>
  <c r="J367"/>
  <c r="P382"/>
  <c r="R413"/>
  <c r="Q417"/>
  <c r="Q435"/>
  <c r="R440"/>
  <c r="R444"/>
  <c r="G453"/>
  <c r="G451" s="1"/>
  <c r="Q466"/>
  <c r="P77"/>
  <c r="P84"/>
  <c r="P196"/>
  <c r="P261"/>
  <c r="P39"/>
  <c r="R108"/>
  <c r="Q138"/>
  <c r="R148"/>
  <c r="P153"/>
  <c r="P159"/>
  <c r="M163"/>
  <c r="M165"/>
  <c r="P172"/>
  <c r="S173"/>
  <c r="R181"/>
  <c r="P185"/>
  <c r="Q246"/>
  <c r="R272"/>
  <c r="P292"/>
  <c r="V295"/>
  <c r="V293" s="1"/>
  <c r="H309"/>
  <c r="R322"/>
  <c r="P328"/>
  <c r="Q334"/>
  <c r="P337"/>
  <c r="P416"/>
  <c r="S424"/>
  <c r="R435"/>
  <c r="Q444"/>
  <c r="J466"/>
  <c r="J464" s="1"/>
  <c r="P260"/>
  <c r="P40"/>
  <c r="P57"/>
  <c r="P63"/>
  <c r="P93"/>
  <c r="Q111"/>
  <c r="P158"/>
  <c r="P171"/>
  <c r="P178"/>
  <c r="P184"/>
  <c r="P290"/>
  <c r="M295"/>
  <c r="J334"/>
  <c r="M342"/>
  <c r="K398"/>
  <c r="Q459"/>
  <c r="S342"/>
  <c r="S340" s="1"/>
  <c r="P377"/>
  <c r="M482"/>
  <c r="S130"/>
  <c r="R135"/>
  <c r="V156"/>
  <c r="V204"/>
  <c r="P238"/>
  <c r="R243"/>
  <c r="M311"/>
  <c r="P314"/>
  <c r="P321"/>
  <c r="G334"/>
  <c r="N352"/>
  <c r="Q372"/>
  <c r="G413"/>
  <c r="P417"/>
  <c r="R461"/>
  <c r="S47"/>
  <c r="Q135"/>
  <c r="S181"/>
  <c r="S204"/>
  <c r="Q243"/>
  <c r="P287"/>
  <c r="J311"/>
  <c r="G311"/>
  <c r="Q331"/>
  <c r="P333"/>
  <c r="S363"/>
  <c r="M409"/>
  <c r="P412"/>
  <c r="V424"/>
  <c r="S444"/>
  <c r="Q461"/>
  <c r="P78"/>
  <c r="P85"/>
  <c r="Q252"/>
  <c r="J55"/>
  <c r="I128"/>
  <c r="J210"/>
  <c r="P286"/>
  <c r="P305"/>
  <c r="V342"/>
  <c r="V340" s="1"/>
  <c r="V421"/>
  <c r="M71"/>
  <c r="V76"/>
  <c r="V74" s="1"/>
  <c r="L106"/>
  <c r="O128"/>
  <c r="P389"/>
  <c r="Q163"/>
  <c r="G103"/>
  <c r="G100" s="1"/>
  <c r="G98" s="1"/>
  <c r="P274"/>
  <c r="J331"/>
  <c r="M367"/>
  <c r="Q130"/>
  <c r="P140"/>
  <c r="P245"/>
  <c r="P485"/>
  <c r="J15"/>
  <c r="J13" s="1"/>
  <c r="V55"/>
  <c r="R76"/>
  <c r="P124"/>
  <c r="R151"/>
  <c r="J181"/>
  <c r="P218"/>
  <c r="J226"/>
  <c r="J224" s="1"/>
  <c r="J277"/>
  <c r="J275" s="1"/>
  <c r="P307"/>
  <c r="P308"/>
  <c r="V311"/>
  <c r="L309"/>
  <c r="G322"/>
  <c r="R354"/>
  <c r="V363"/>
  <c r="M372"/>
  <c r="V372"/>
  <c r="S372"/>
  <c r="I398"/>
  <c r="Q409"/>
  <c r="V409"/>
  <c r="S421"/>
  <c r="M424"/>
  <c r="Q440"/>
  <c r="P447"/>
  <c r="P456"/>
  <c r="L457"/>
  <c r="L442" s="1"/>
  <c r="R71"/>
  <c r="S71"/>
  <c r="S69" s="1"/>
  <c r="V138"/>
  <c r="P231"/>
  <c r="S295"/>
  <c r="S293" s="1"/>
  <c r="P376"/>
  <c r="G421"/>
  <c r="R492"/>
  <c r="J372"/>
  <c r="Q226"/>
  <c r="Q122"/>
  <c r="R163"/>
  <c r="M181"/>
  <c r="T352"/>
  <c r="Q360"/>
  <c r="P20"/>
  <c r="Q15"/>
  <c r="P44"/>
  <c r="M55"/>
  <c r="P72"/>
  <c r="Q76"/>
  <c r="P92"/>
  <c r="Q95"/>
  <c r="J122"/>
  <c r="J120" s="1"/>
  <c r="J106" s="1"/>
  <c r="V122"/>
  <c r="V120" s="1"/>
  <c r="V106" s="1"/>
  <c r="Q142"/>
  <c r="G156"/>
  <c r="V165"/>
  <c r="V181"/>
  <c r="P199"/>
  <c r="R204"/>
  <c r="Q240"/>
  <c r="J295"/>
  <c r="J293" s="1"/>
  <c r="Q311"/>
  <c r="W309"/>
  <c r="S311"/>
  <c r="T309"/>
  <c r="Q354"/>
  <c r="R363"/>
  <c r="J424"/>
  <c r="Q471"/>
  <c r="J482"/>
  <c r="G378"/>
  <c r="G138"/>
  <c r="P324"/>
  <c r="M334"/>
  <c r="J342"/>
  <c r="J340" s="1"/>
  <c r="R402"/>
  <c r="Q103"/>
  <c r="R396"/>
  <c r="M363"/>
  <c r="M471"/>
  <c r="P490"/>
  <c r="M413"/>
  <c r="R277"/>
  <c r="J391"/>
  <c r="P344"/>
  <c r="G51"/>
  <c r="S55"/>
  <c r="P73"/>
  <c r="R117"/>
  <c r="M122"/>
  <c r="P132"/>
  <c r="M138"/>
  <c r="Q148"/>
  <c r="S156"/>
  <c r="I162"/>
  <c r="I160" s="1"/>
  <c r="I154" s="1"/>
  <c r="R173"/>
  <c r="G181"/>
  <c r="J204"/>
  <c r="G204"/>
  <c r="Q219"/>
  <c r="S277"/>
  <c r="S275" s="1"/>
  <c r="U309"/>
  <c r="G316"/>
  <c r="M322"/>
  <c r="P326"/>
  <c r="R372"/>
  <c r="Q381"/>
  <c r="Q396"/>
  <c r="G482"/>
  <c r="G480" s="1"/>
  <c r="V482"/>
  <c r="V480" s="1"/>
  <c r="P487"/>
  <c r="P80"/>
  <c r="P87"/>
  <c r="P82"/>
  <c r="P313"/>
  <c r="I106"/>
  <c r="L222"/>
  <c r="K464"/>
  <c r="Q464" s="1"/>
  <c r="K222"/>
  <c r="M246"/>
  <c r="P110"/>
  <c r="Q71"/>
  <c r="P306"/>
  <c r="P89"/>
  <c r="R103"/>
  <c r="S122"/>
  <c r="S120" s="1"/>
  <c r="S106" s="1"/>
  <c r="G130"/>
  <c r="V130"/>
  <c r="N128"/>
  <c r="X128"/>
  <c r="T128"/>
  <c r="T162"/>
  <c r="U162"/>
  <c r="P167"/>
  <c r="V173"/>
  <c r="M204"/>
  <c r="M277"/>
  <c r="J282"/>
  <c r="J280" s="1"/>
  <c r="M316"/>
  <c r="J316"/>
  <c r="Q322"/>
  <c r="V322"/>
  <c r="Q328"/>
  <c r="G363"/>
  <c r="G367"/>
  <c r="P368"/>
  <c r="G381"/>
  <c r="R409"/>
  <c r="R471"/>
  <c r="M76"/>
  <c r="P86"/>
  <c r="S76"/>
  <c r="S74" s="1"/>
  <c r="J51"/>
  <c r="K106"/>
  <c r="K11"/>
  <c r="Q492"/>
  <c r="Q430"/>
  <c r="J400"/>
  <c r="M464"/>
  <c r="L267"/>
  <c r="I442"/>
  <c r="R252"/>
  <c r="M396"/>
  <c r="R342"/>
  <c r="P437"/>
  <c r="J71"/>
  <c r="J69" s="1"/>
  <c r="G165"/>
  <c r="P411"/>
  <c r="R122"/>
  <c r="L128"/>
  <c r="S103"/>
  <c r="S100" s="1"/>
  <c r="S98" s="1"/>
  <c r="K309"/>
  <c r="M444"/>
  <c r="V381"/>
  <c r="P441"/>
  <c r="P141"/>
  <c r="P336"/>
  <c r="P119"/>
  <c r="P463"/>
  <c r="P450"/>
  <c r="P221"/>
  <c r="R55"/>
  <c r="K378"/>
  <c r="J381"/>
  <c r="M156"/>
  <c r="M459"/>
  <c r="P60"/>
  <c r="G71"/>
  <c r="G69" s="1"/>
  <c r="L100"/>
  <c r="P127"/>
  <c r="Q156"/>
  <c r="X275"/>
  <c r="K352"/>
  <c r="I352"/>
  <c r="I338" s="1"/>
  <c r="G372"/>
  <c r="K394"/>
  <c r="L438"/>
  <c r="O469"/>
  <c r="O69"/>
  <c r="P419"/>
  <c r="Q277"/>
  <c r="S165"/>
  <c r="M453"/>
  <c r="G15"/>
  <c r="G13" s="1"/>
  <c r="P207"/>
  <c r="K469"/>
  <c r="L352"/>
  <c r="P271"/>
  <c r="R424"/>
  <c r="Q282"/>
  <c r="G163"/>
  <c r="P319"/>
  <c r="S381"/>
  <c r="P147"/>
  <c r="P189"/>
  <c r="K275"/>
  <c r="V103"/>
  <c r="V100" s="1"/>
  <c r="V98" s="1"/>
  <c r="R269"/>
  <c r="N457"/>
  <c r="H106"/>
  <c r="Q13"/>
  <c r="S163"/>
  <c r="L186"/>
  <c r="M249"/>
  <c r="P299"/>
  <c r="P150"/>
  <c r="J322"/>
  <c r="P68"/>
  <c r="J409"/>
  <c r="J130"/>
  <c r="Q453"/>
  <c r="G282"/>
  <c r="G280" s="1"/>
  <c r="G122"/>
  <c r="G120" s="1"/>
  <c r="G106" s="1"/>
  <c r="O309"/>
  <c r="G360"/>
  <c r="H442"/>
  <c r="H398"/>
  <c r="G400"/>
  <c r="H352"/>
  <c r="G354"/>
  <c r="G342"/>
  <c r="G340" s="1"/>
  <c r="I267"/>
  <c r="G295"/>
  <c r="G293" s="1"/>
  <c r="H267"/>
  <c r="I222"/>
  <c r="G254"/>
  <c r="G252" s="1"/>
  <c r="H222"/>
  <c r="G226"/>
  <c r="G224" s="1"/>
  <c r="G186"/>
  <c r="G76"/>
  <c r="G74" s="1"/>
  <c r="I11"/>
  <c r="H11"/>
  <c r="I43" i="7"/>
  <c r="M56"/>
  <c r="H43"/>
  <c r="G54"/>
  <c r="F43"/>
  <c r="F15"/>
  <c r="E79" i="1"/>
  <c r="F12"/>
  <c r="D79"/>
  <c r="D55"/>
  <c r="D64"/>
  <c r="L79"/>
  <c r="O135"/>
  <c r="O79" s="1"/>
  <c r="O138"/>
  <c r="J138"/>
  <c r="M138" s="1"/>
  <c r="O33" i="7" l="1"/>
  <c r="S33"/>
  <c r="S21" s="1"/>
  <c r="S15" s="1"/>
  <c r="P70"/>
  <c r="P68" s="1"/>
  <c r="J23"/>
  <c r="L68"/>
  <c r="O68" s="1"/>
  <c r="S76"/>
  <c r="S70" s="1"/>
  <c r="S68" s="1"/>
  <c r="M35"/>
  <c r="J33"/>
  <c r="J21" s="1"/>
  <c r="P54"/>
  <c r="P43" s="1"/>
  <c r="L21"/>
  <c r="L15" s="1"/>
  <c r="P23"/>
  <c r="P21" s="1"/>
  <c r="P15" s="1"/>
  <c r="O76"/>
  <c r="D54"/>
  <c r="D43" s="1"/>
  <c r="D23"/>
  <c r="D21" s="1"/>
  <c r="D15" s="1"/>
  <c r="G21"/>
  <c r="G15" s="1"/>
  <c r="K21"/>
  <c r="N33"/>
  <c r="L54"/>
  <c r="O60"/>
  <c r="O21"/>
  <c r="M23"/>
  <c r="N76"/>
  <c r="K70"/>
  <c r="M50"/>
  <c r="M63"/>
  <c r="J60"/>
  <c r="M60" s="1"/>
  <c r="S54"/>
  <c r="S43" s="1"/>
  <c r="S11"/>
  <c r="R43"/>
  <c r="R13" s="1"/>
  <c r="R11" s="1"/>
  <c r="P11" s="1"/>
  <c r="J70"/>
  <c r="M217" i="8"/>
  <c r="Q217"/>
  <c r="N210"/>
  <c r="Q210" s="1"/>
  <c r="S55" i="1"/>
  <c r="S12" s="1"/>
  <c r="U138" s="1"/>
  <c r="X493" i="8" s="1"/>
  <c r="N97" i="1"/>
  <c r="N79" s="1"/>
  <c r="K79"/>
  <c r="K12" s="1"/>
  <c r="X398" i="8"/>
  <c r="P430"/>
  <c r="P476"/>
  <c r="P246"/>
  <c r="M293"/>
  <c r="M384"/>
  <c r="P66"/>
  <c r="M100"/>
  <c r="P114"/>
  <c r="P142"/>
  <c r="M74"/>
  <c r="P448"/>
  <c r="M69"/>
  <c r="P69" s="1"/>
  <c r="M340"/>
  <c r="P108"/>
  <c r="P488"/>
  <c r="P148"/>
  <c r="P151"/>
  <c r="P95"/>
  <c r="M438"/>
  <c r="P243"/>
  <c r="P201"/>
  <c r="P391"/>
  <c r="P461"/>
  <c r="P219"/>
  <c r="V400"/>
  <c r="P240"/>
  <c r="P269"/>
  <c r="P331"/>
  <c r="P272"/>
  <c r="U398"/>
  <c r="P388"/>
  <c r="P384" s="1"/>
  <c r="P135"/>
  <c r="P440"/>
  <c r="P145"/>
  <c r="P435"/>
  <c r="M252"/>
  <c r="P111"/>
  <c r="R490"/>
  <c r="P117"/>
  <c r="M480"/>
  <c r="O488"/>
  <c r="R464"/>
  <c r="Q55" i="1"/>
  <c r="P55" s="1"/>
  <c r="P12" s="1"/>
  <c r="R138" s="1"/>
  <c r="O55"/>
  <c r="L12"/>
  <c r="O12" s="1"/>
  <c r="E12"/>
  <c r="J79"/>
  <c r="J14"/>
  <c r="R120" i="8"/>
  <c r="Q224"/>
  <c r="R51"/>
  <c r="R74"/>
  <c r="S378"/>
  <c r="M378"/>
  <c r="R378"/>
  <c r="M51"/>
  <c r="O106"/>
  <c r="R451"/>
  <c r="R394"/>
  <c r="R400"/>
  <c r="O398"/>
  <c r="V51"/>
  <c r="O98"/>
  <c r="X98"/>
  <c r="U442"/>
  <c r="U160"/>
  <c r="R293"/>
  <c r="V378"/>
  <c r="Q293"/>
  <c r="R469"/>
  <c r="U98"/>
  <c r="R69"/>
  <c r="R186"/>
  <c r="X442"/>
  <c r="V186"/>
  <c r="X160"/>
  <c r="R438"/>
  <c r="R340"/>
  <c r="S400"/>
  <c r="P163"/>
  <c r="S128"/>
  <c r="S51"/>
  <c r="T398"/>
  <c r="N267"/>
  <c r="Q280"/>
  <c r="Q120"/>
  <c r="N106"/>
  <c r="Q340"/>
  <c r="W267"/>
  <c r="Q100"/>
  <c r="T98"/>
  <c r="N160"/>
  <c r="Q160" s="1"/>
  <c r="T160"/>
  <c r="N488"/>
  <c r="Q457"/>
  <c r="W338"/>
  <c r="W398"/>
  <c r="T442"/>
  <c r="W442"/>
  <c r="T338"/>
  <c r="Q490"/>
  <c r="Q394"/>
  <c r="W98"/>
  <c r="N398"/>
  <c r="T267"/>
  <c r="S186"/>
  <c r="Q309"/>
  <c r="P381"/>
  <c r="P421"/>
  <c r="P138"/>
  <c r="P413"/>
  <c r="P47"/>
  <c r="M97" i="1"/>
  <c r="M79" s="1"/>
  <c r="T12"/>
  <c r="N55"/>
  <c r="J55"/>
  <c r="P173" i="8"/>
  <c r="J160"/>
  <c r="V442"/>
  <c r="P277"/>
  <c r="M400"/>
  <c r="P471"/>
  <c r="K267"/>
  <c r="P354"/>
  <c r="Q162"/>
  <c r="M162"/>
  <c r="J162"/>
  <c r="Q400"/>
  <c r="G128"/>
  <c r="M128"/>
  <c r="P311"/>
  <c r="V162"/>
  <c r="M469"/>
  <c r="P165"/>
  <c r="P103"/>
  <c r="V128"/>
  <c r="P204"/>
  <c r="P363"/>
  <c r="R128"/>
  <c r="P372"/>
  <c r="S442"/>
  <c r="S162"/>
  <c r="Q128"/>
  <c r="J100"/>
  <c r="R309"/>
  <c r="M275"/>
  <c r="P409"/>
  <c r="P334"/>
  <c r="N98"/>
  <c r="W160"/>
  <c r="O160"/>
  <c r="R457"/>
  <c r="G309"/>
  <c r="R162"/>
  <c r="N338"/>
  <c r="V309"/>
  <c r="M309"/>
  <c r="S309"/>
  <c r="P254"/>
  <c r="J128"/>
  <c r="G442"/>
  <c r="P367"/>
  <c r="J267"/>
  <c r="P466"/>
  <c r="P464"/>
  <c r="G267"/>
  <c r="J309"/>
  <c r="P76"/>
  <c r="J222"/>
  <c r="Q222"/>
  <c r="G79" i="1"/>
  <c r="N14"/>
  <c r="H12"/>
  <c r="G14"/>
  <c r="P322" i="8"/>
  <c r="P55"/>
  <c r="P342"/>
  <c r="P295"/>
  <c r="P122"/>
  <c r="M120"/>
  <c r="N442"/>
  <c r="O442"/>
  <c r="P482"/>
  <c r="J480"/>
  <c r="G398"/>
  <c r="G160"/>
  <c r="G154" s="1"/>
  <c r="P424"/>
  <c r="P181"/>
  <c r="G162"/>
  <c r="L338"/>
  <c r="P316"/>
  <c r="K338"/>
  <c r="J352"/>
  <c r="J378"/>
  <c r="Q378"/>
  <c r="P444"/>
  <c r="L154"/>
  <c r="L98"/>
  <c r="R100"/>
  <c r="P156"/>
  <c r="G11"/>
  <c r="G352"/>
  <c r="G338" s="1"/>
  <c r="J186"/>
  <c r="Q275"/>
  <c r="P453"/>
  <c r="M451"/>
  <c r="Q469"/>
  <c r="K442"/>
  <c r="P459"/>
  <c r="M457"/>
  <c r="Q352"/>
  <c r="P130"/>
  <c r="P71"/>
  <c r="M394"/>
  <c r="P396"/>
  <c r="P249"/>
  <c r="L398"/>
  <c r="H338"/>
  <c r="H10" s="1"/>
  <c r="I10"/>
  <c r="G222"/>
  <c r="I13" i="7"/>
  <c r="N43"/>
  <c r="H13"/>
  <c r="G43"/>
  <c r="F13"/>
  <c r="F11" s="1"/>
  <c r="D11" s="1"/>
  <c r="D12" i="1"/>
  <c r="D13" i="7" l="1"/>
  <c r="P13"/>
  <c r="S13"/>
  <c r="M33"/>
  <c r="M70"/>
  <c r="J68"/>
  <c r="M68" s="1"/>
  <c r="K15"/>
  <c r="N21"/>
  <c r="K68"/>
  <c r="N68" s="1"/>
  <c r="N70"/>
  <c r="O15"/>
  <c r="L43"/>
  <c r="O43" s="1"/>
  <c r="O54"/>
  <c r="J54"/>
  <c r="M21"/>
  <c r="J15"/>
  <c r="P217" i="8"/>
  <c r="M210"/>
  <c r="P210" s="1"/>
  <c r="U493"/>
  <c r="R135" i="1"/>
  <c r="R79" s="1"/>
  <c r="R12" s="1"/>
  <c r="P138"/>
  <c r="W493" i="8"/>
  <c r="W492" s="1"/>
  <c r="W490" s="1"/>
  <c r="W488" s="1"/>
  <c r="X492"/>
  <c r="X490" s="1"/>
  <c r="X488" s="1"/>
  <c r="U135" i="1"/>
  <c r="U79" s="1"/>
  <c r="U12" s="1"/>
  <c r="S138"/>
  <c r="P400" i="8"/>
  <c r="P438"/>
  <c r="P293"/>
  <c r="P394"/>
  <c r="P275"/>
  <c r="P457"/>
  <c r="P469"/>
  <c r="P340"/>
  <c r="P74"/>
  <c r="P451"/>
  <c r="P51"/>
  <c r="M98"/>
  <c r="S398"/>
  <c r="P252"/>
  <c r="R488"/>
  <c r="R106"/>
  <c r="P378"/>
  <c r="Q12" i="1"/>
  <c r="G12"/>
  <c r="X154" i="8"/>
  <c r="R442"/>
  <c r="Q106"/>
  <c r="Q267"/>
  <c r="M160"/>
  <c r="V398"/>
  <c r="Q488"/>
  <c r="Q398"/>
  <c r="M398"/>
  <c r="S160"/>
  <c r="Q98"/>
  <c r="W11"/>
  <c r="P128"/>
  <c r="N11"/>
  <c r="Q11" s="1"/>
  <c r="J12" i="1"/>
  <c r="M55"/>
  <c r="N12"/>
  <c r="P162" i="8"/>
  <c r="R160"/>
  <c r="V160"/>
  <c r="P309"/>
  <c r="J98"/>
  <c r="P100"/>
  <c r="Q442"/>
  <c r="O154"/>
  <c r="J338"/>
  <c r="M14" i="1"/>
  <c r="P480" i="8"/>
  <c r="J442"/>
  <c r="K10"/>
  <c r="P120"/>
  <c r="M106"/>
  <c r="J154"/>
  <c r="Q338"/>
  <c r="J398"/>
  <c r="R398"/>
  <c r="R98"/>
  <c r="L11"/>
  <c r="L10" s="1"/>
  <c r="M442"/>
  <c r="G10"/>
  <c r="I11" i="7"/>
  <c r="H11"/>
  <c r="G13"/>
  <c r="L13" l="1"/>
  <c r="J43"/>
  <c r="M43" s="1"/>
  <c r="M54"/>
  <c r="N15"/>
  <c r="K13"/>
  <c r="M15"/>
  <c r="T493" i="8"/>
  <c r="T492" s="1"/>
  <c r="T490" s="1"/>
  <c r="T488" s="1"/>
  <c r="U492"/>
  <c r="U490" s="1"/>
  <c r="U488" s="1"/>
  <c r="P106"/>
  <c r="M12" i="1"/>
  <c r="P398" i="8"/>
  <c r="P160"/>
  <c r="R154"/>
  <c r="P98"/>
  <c r="J11"/>
  <c r="P442"/>
  <c r="G11" i="7"/>
  <c r="L11" l="1"/>
  <c r="O11" s="1"/>
  <c r="O13"/>
  <c r="K11"/>
  <c r="N13"/>
  <c r="J13"/>
  <c r="M13" s="1"/>
  <c r="V283" i="8"/>
  <c r="V282" s="1"/>
  <c r="V280" s="1"/>
  <c r="V267" s="1"/>
  <c r="X282"/>
  <c r="X280" s="1"/>
  <c r="X267" s="1"/>
  <c r="V227"/>
  <c r="V226" s="1"/>
  <c r="V224" s="1"/>
  <c r="V222" s="1"/>
  <c r="X226"/>
  <c r="X224" s="1"/>
  <c r="X222" s="1"/>
  <c r="S227"/>
  <c r="S226" s="1"/>
  <c r="S224" s="1"/>
  <c r="S222" s="1"/>
  <c r="U226"/>
  <c r="M227"/>
  <c r="R227"/>
  <c r="O226"/>
  <c r="X15"/>
  <c r="X13" s="1"/>
  <c r="X11" s="1"/>
  <c r="V16"/>
  <c r="V15" s="1"/>
  <c r="V13" s="1"/>
  <c r="V11" s="1"/>
  <c r="J10"/>
  <c r="J11" i="7" l="1"/>
  <c r="M11" s="1"/>
  <c r="N11"/>
  <c r="U224" i="8"/>
  <c r="O224"/>
  <c r="R226"/>
  <c r="M226"/>
  <c r="P227"/>
  <c r="W210" l="1"/>
  <c r="W154" s="1"/>
  <c r="W10" s="1"/>
  <c r="V217"/>
  <c r="V210" s="1"/>
  <c r="V154" s="1"/>
  <c r="U222"/>
  <c r="R224"/>
  <c r="O222"/>
  <c r="P226"/>
  <c r="M224"/>
  <c r="X360" l="1"/>
  <c r="X352" s="1"/>
  <c r="V361"/>
  <c r="V360" s="1"/>
  <c r="R222"/>
  <c r="P224"/>
  <c r="M222"/>
  <c r="V352" l="1"/>
  <c r="V338" s="1"/>
  <c r="V10" s="1"/>
  <c r="X338"/>
  <c r="X10" s="1"/>
  <c r="T15"/>
  <c r="T13" s="1"/>
  <c r="T11" s="1"/>
  <c r="S40"/>
  <c r="P222"/>
  <c r="S361" l="1"/>
  <c r="S360" s="1"/>
  <c r="U360"/>
  <c r="U352" s="1"/>
  <c r="U15"/>
  <c r="U13" s="1"/>
  <c r="U11" s="1"/>
  <c r="S16"/>
  <c r="S15" s="1"/>
  <c r="S13" s="1"/>
  <c r="S11" s="1"/>
  <c r="Q193"/>
  <c r="Q188" s="1"/>
  <c r="M193"/>
  <c r="M188" s="1"/>
  <c r="S352" l="1"/>
  <c r="S338" s="1"/>
  <c r="U338"/>
  <c r="N186"/>
  <c r="P193"/>
  <c r="P188" s="1"/>
  <c r="M186" l="1"/>
  <c r="Q186"/>
  <c r="N154"/>
  <c r="N10" l="1"/>
  <c r="Q154"/>
  <c r="P186"/>
  <c r="M154"/>
  <c r="P154" l="1"/>
  <c r="Q10"/>
  <c r="O282" l="1"/>
  <c r="R283"/>
  <c r="M283"/>
  <c r="R361"/>
  <c r="M361"/>
  <c r="O360"/>
  <c r="O15"/>
  <c r="O13" s="1"/>
  <c r="M16"/>
  <c r="R16"/>
  <c r="R15" s="1"/>
  <c r="O280" l="1"/>
  <c r="R282"/>
  <c r="P283"/>
  <c r="M282"/>
  <c r="P361"/>
  <c r="M360"/>
  <c r="P360" s="1"/>
  <c r="R360"/>
  <c r="O352"/>
  <c r="R13"/>
  <c r="O11"/>
  <c r="M15"/>
  <c r="M13" s="1"/>
  <c r="P16"/>
  <c r="P15" s="1"/>
  <c r="O267" l="1"/>
  <c r="R267" s="1"/>
  <c r="R280"/>
  <c r="P282"/>
  <c r="M280"/>
  <c r="R352"/>
  <c r="O338"/>
  <c r="R338" s="1"/>
  <c r="M352"/>
  <c r="P13"/>
  <c r="M11"/>
  <c r="R11"/>
  <c r="M267" l="1"/>
  <c r="P267" s="1"/>
  <c r="P280"/>
  <c r="O10"/>
  <c r="P352"/>
  <c r="M338"/>
  <c r="P338" s="1"/>
  <c r="P11"/>
  <c r="R10" l="1"/>
  <c r="M10"/>
  <c r="P10" s="1"/>
  <c r="S221" l="1"/>
  <c r="S219" s="1"/>
  <c r="U219"/>
  <c r="U154" s="1"/>
  <c r="T210" l="1"/>
  <c r="T154" s="1"/>
  <c r="T10" s="1"/>
  <c r="S217"/>
  <c r="S210" s="1"/>
  <c r="S154" s="1"/>
  <c r="S283" l="1"/>
  <c r="S282" s="1"/>
  <c r="S280" s="1"/>
  <c r="S267" s="1"/>
  <c r="S10" s="1"/>
  <c r="U282"/>
  <c r="U280" s="1"/>
  <c r="U267" s="1"/>
  <c r="U10" s="1"/>
</calcChain>
</file>

<file path=xl/sharedStrings.xml><?xml version="1.0" encoding="utf-8"?>
<sst xmlns="http://schemas.openxmlformats.org/spreadsheetml/2006/main" count="1472" uniqueCount="645">
  <si>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</si>
  <si>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</si>
  <si>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</si>
  <si>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</si>
  <si>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</si>
  <si>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</si>
  <si>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</si>
  <si>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</si>
  <si>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</si>
  <si>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/>
  </si>
  <si>
    <t>1100</t>
  </si>
  <si>
    <t>7100</t>
  </si>
  <si>
    <t>1110</t>
  </si>
  <si>
    <t>7131</t>
  </si>
  <si>
    <t>1111</t>
  </si>
  <si>
    <t>1112</t>
  </si>
  <si>
    <t>1113</t>
  </si>
  <si>
    <t>1120</t>
  </si>
  <si>
    <t>7136</t>
  </si>
  <si>
    <t>1121</t>
  </si>
  <si>
    <t>1130</t>
  </si>
  <si>
    <t>7145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</si>
  <si>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</si>
  <si>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</si>
  <si>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</si>
  <si>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</si>
  <si>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</si>
  <si>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</si>
  <si>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</si>
  <si>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</si>
  <si>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</si>
  <si>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</si>
  <si>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</si>
  <si>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</si>
  <si>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</si>
  <si>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</si>
  <si>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</si>
  <si>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11317</t>
  </si>
  <si>
    <t>11318</t>
  </si>
  <si>
    <t>11319</t>
  </si>
  <si>
    <t>1140</t>
  </si>
  <si>
    <t>7146</t>
  </si>
  <si>
    <t>1141</t>
  </si>
  <si>
    <t>1142</t>
  </si>
  <si>
    <t>1200</t>
  </si>
  <si>
    <t>7300</t>
  </si>
  <si>
    <t>1230</t>
  </si>
  <si>
    <t>7321</t>
  </si>
  <si>
    <t>1231</t>
  </si>
  <si>
    <t>1240</t>
  </si>
  <si>
    <t>7322</t>
  </si>
  <si>
    <t>1241</t>
  </si>
  <si>
    <t>1250</t>
  </si>
  <si>
    <t>7331</t>
  </si>
  <si>
    <t>1251</t>
  </si>
  <si>
    <t>1255</t>
  </si>
  <si>
    <t>1260</t>
  </si>
  <si>
    <t>7332</t>
  </si>
  <si>
    <t>1261</t>
  </si>
  <si>
    <t>1300</t>
  </si>
  <si>
    <t>7400</t>
  </si>
  <si>
    <t>1320</t>
  </si>
  <si>
    <t>7412</t>
  </si>
  <si>
    <t>1321</t>
  </si>
  <si>
    <t>1330</t>
  </si>
  <si>
    <t>7415</t>
  </si>
  <si>
    <t>1331</t>
  </si>
  <si>
    <t>1333</t>
  </si>
  <si>
    <t>1334</t>
  </si>
  <si>
    <t>1340</t>
  </si>
  <si>
    <t>7421</t>
  </si>
  <si>
    <t>1342</t>
  </si>
  <si>
    <t>1350</t>
  </si>
  <si>
    <t>7422</t>
  </si>
  <si>
    <t>1351</t>
  </si>
  <si>
    <t>13501</t>
  </si>
  <si>
    <t>13502</t>
  </si>
  <si>
    <t>13503</t>
  </si>
  <si>
    <t>13504</t>
  </si>
  <si>
    <t>13505</t>
  </si>
  <si>
    <t>13507</t>
  </si>
  <si>
    <t>13508</t>
  </si>
  <si>
    <t>13512</t>
  </si>
  <si>
    <t>13513</t>
  </si>
  <si>
    <t>13514</t>
  </si>
  <si>
    <t>13516</t>
  </si>
  <si>
    <t>13517</t>
  </si>
  <si>
    <t>13518</t>
  </si>
  <si>
    <t>13519</t>
  </si>
  <si>
    <t>13520</t>
  </si>
  <si>
    <t>1352</t>
  </si>
  <si>
    <t>1360</t>
  </si>
  <si>
    <t>7431</t>
  </si>
  <si>
    <t>1361</t>
  </si>
  <si>
    <t>1362</t>
  </si>
  <si>
    <t>1370</t>
  </si>
  <si>
    <t>7441</t>
  </si>
  <si>
    <t>1372</t>
  </si>
  <si>
    <t>1380</t>
  </si>
  <si>
    <t>7442</t>
  </si>
  <si>
    <t>1381</t>
  </si>
  <si>
    <t>1390</t>
  </si>
  <si>
    <t>7451</t>
  </si>
  <si>
    <t>1391</t>
  </si>
  <si>
    <t>1392</t>
  </si>
  <si>
    <t>1393</t>
  </si>
  <si>
    <t>´³ÅÇÝ</t>
  </si>
  <si>
    <t>ÊáõÙµ</t>
  </si>
  <si>
    <t>¸³ë</t>
  </si>
  <si>
    <t>01</t>
  </si>
  <si>
    <t>0</t>
  </si>
  <si>
    <t>áñÇó`</t>
  </si>
  <si>
    <t>´Ûáõç»ï³ÛÇÝ Í³Ëë»ñÇ ïÝï»ë³·Çï³Ï³Ý ¹³ë³Ï³ñ·Ù³Ý Ñá¹í³ÍÝ»ñÇ ³Ýí³ÝáõÙÝ»ñÁ</t>
  </si>
  <si>
    <t>NN</t>
  </si>
  <si>
    <t xml:space="preserve">  - í³ñÏ»ñÇ ëï³óáõÙ</t>
  </si>
  <si>
    <t>9112</t>
  </si>
  <si>
    <t>³ÛÉ ³ÕµÛáõñÝ»ñÇó</t>
  </si>
  <si>
    <t>6213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</si>
  <si>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</si>
  <si>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Ծանոթություն</t>
  </si>
  <si>
    <t xml:space="preserve">2026 թվական </t>
  </si>
  <si>
    <t xml:space="preserve">2027 թվական </t>
  </si>
  <si>
    <t xml:space="preserve">ԸՆԴԱՄԵՆԸ ԵԿԱՄՈՒՏՆԵՐ    (տող 1100 + տող 1200+տող 1300)    </t>
  </si>
  <si>
    <t>այդ թվում`</t>
  </si>
  <si>
    <t>1. ՀԱՐԿԵՐ ԵՎ ՏՈՒՐՔԵՐ     (տող 1110 + տող 1120 + տող 1130 +տող1140+ տող 1150 ) ,                   այդ թվում`</t>
  </si>
  <si>
    <t>1.1 Գույքային հարկեր անշարժ գույքից (տող 1111 + տող 1112+տող1113),                                            այդ թվում`</t>
  </si>
  <si>
    <t>Գույքահարկ  համայնքների վարչական տարածքներում գտնվող շենքերի և շինությունների համար</t>
  </si>
  <si>
    <t>Հողի հարկ համայնքների վարչական տարածքներում  գտնվող հողի համար</t>
  </si>
  <si>
    <t>Համայնքի բյուջե մուտքագրվող անշարժ գույքի հարկ</t>
  </si>
  <si>
    <t>1.2 Գույքային հարկեր այլ գույքից</t>
  </si>
  <si>
    <t>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</si>
  <si>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</si>
  <si>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Համայնքի վարչական տարածքում նոր շենքերի, շինությունների և ոչ հիմնական  շինությունների շինարարության (տեղադրման) թույլտվության համար</t>
  </si>
  <si>
    <t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</si>
  <si>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</si>
  <si>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</si>
  <si>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</si>
  <si>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իրերի՝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</si>
  <si>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</si>
  <si>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"Առևտրի և ծառայությունների մասին" Հայաստանի Հանրապետության օրենքով սահմանված՝ բացօթյա առևտուր կազմակերպելու թույլտվության համար</t>
  </si>
  <si>
    <t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</t>
  </si>
  <si>
    <t>Համայնքի վարչական տարածքում համայնքային կանոններին համապատասխան հանրային սննդի կազմակերպման և իրացման թույլտվության համար</t>
  </si>
  <si>
    <t>Քաղաքային բնակավայրերում ավագանու որոշմամբ, սահմանված կարգին համապատասխան, տնային կենդանիներ պահելու թույլտվության համար</t>
  </si>
  <si>
    <t>Ավագանու սահմանվ. կարգին ու պայման-ին համ.՝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</t>
  </si>
  <si>
    <t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</t>
  </si>
  <si>
    <t>Համայնքի վարչական տարածքում մարդատար տաքսու (բացառությամբ երթուղային տաքսիների՝ միկրոավտոբուսների) ծառայություն իրականացնելու թույլտվության համար</t>
  </si>
  <si>
    <t>Համայնքի վարչական տարածքում քաղաքացիական հոգեհանգստի (հրաժեշտի) ծիսակատարության ծառայությունների իրականացման և (կամ) մատուցման թույլտվության համար</t>
  </si>
  <si>
    <t xml:space="preserve">Համայնքի վարչական տարածքում մասնավոր գերեզմանատան կազմակերպման և շահագործման թույլտվության համար </t>
  </si>
  <si>
    <t>Համայնքի վարչական տարածքում տեխնիկական և հատուկ նշանակության հրավառություն իրականացնելու թույլտվության համար</t>
  </si>
  <si>
    <t>Համայնքի տարածքում սահմանափակման ենթակա ծառայության օբյեկտի գործունեության թույլտվության համար</t>
  </si>
  <si>
    <t xml:space="preserve">Այլ տեղական տուրքեր_x000D_
</t>
  </si>
  <si>
    <t>1.4 Համայնքի բյուջե վճարվող պետական տուրքեր  (տող 1141 + տող 1142), այդ թվում`</t>
  </si>
  <si>
    <t>Քաղաքացիական կացության ակտեր գրանցելու, դրանց մասին քաղաքացիներին կրկնակի վկայականներ, քաղաքացիական  կացության ակտերում կատարված գրառումներում փոփոխություններ, լրացուներ, ուղղումներ կատարելու և վերականգնման կապակցությամբ վկայականներ տալու համար</t>
  </si>
  <si>
    <t>Նոտարարական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փաստաթղթ. պատճեն. հանելու և դրանցից քաղվածք. տալու համար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</si>
  <si>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</si>
  <si>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</si>
  <si>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</si>
  <si>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</si>
  <si>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</si>
  <si>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</si>
  <si>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</si>
  <si>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             (տող 1210 + տող 1220 + տող 1230 + տող 1240 + տող 1250 + տող 1260),                               այդ թվում`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</si>
  <si>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</si>
  <si>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</si>
  <si>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</si>
  <si>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</si>
  <si>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</si>
  <si>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Համայնքի բյուջե մուտքագրվող արտաքին պաշտոնական դրամաշնորհներ` ստացված միջազգային կազմակերպություններից ընթացիկ ծախսերի ֆինանսավորման նպատակով</t>
  </si>
  <si>
    <t>2.4 Կապիտալ արտաքին պաշտոնական դրամաշնորհներ`  ստացված միջազգային կազմակերպություններից</t>
  </si>
  <si>
    <t>Համայնքի բյուջե մուտքագրվող արտաքին պաշտոնական դրամաշնորհներ` ստացված միջազգային կազմակերպություններից կապիտալ ծախսերի ֆինանսավորման նպատակով</t>
  </si>
  <si>
    <t>2.5 Ընթացիկ ներքին պաշտոնական դրամաշնորհներ` ստացված կառավարման այլ մակարդակներից (տող 1251 + տող 1252 + տող 1255 + տող 1256) ,                                            որից`      `</t>
  </si>
  <si>
    <t>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</si>
  <si>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</si>
  <si>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</si>
  <si>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</si>
  <si>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</si>
  <si>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</si>
  <si>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>2.6 Կապիտալ ներքին պաշտոնական դրամաշնորհներ` ստացված կառավարման այլ մակարդակներից   (տող 1261 + տող 1262),           այդ թվում`</t>
  </si>
  <si>
    <t>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</si>
  <si>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</si>
  <si>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>3. ԱՅԼ ԵԿԱՄՈՒՏՆԵՐ                                   (տող 1310 + տող 1320 + տող 1330 + տող 1340 + տող 1350 + տող 1360 + տող 1370 + տող 1380 + տող 1390),                                                        այդ թվում`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</si>
  <si>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</si>
  <si>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</si>
  <si>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3.2 Շահաբաժիններ,                                         այդ թվում`</t>
  </si>
  <si>
    <t>Բաժնետիրական ընկերություններում համայնքի մասնակցության դիմաց համայնքի բյուջե   կատարվող մասհանումներ  (շահաբաժիններ)</t>
  </si>
  <si>
    <t>3.3 Գույքի վարձակալությունից եկամուտներ  (տող 1331 + տող 1332 + տող 1333 +  տող 1334),   այդ թվում`</t>
  </si>
  <si>
    <t>Համայնքի սեփականություն համարվող հողերի վարձավճարներ</t>
  </si>
  <si>
    <t xml:space="preserve">Համայնքի վարչական տարածքում գտնվող պետական սեփականություն համարվող հողերի վարձակալության վարձավճարներ </t>
  </si>
  <si>
    <t>Համայնքի վարչական տարածքում գտնվող պետության և համայնքի սեփականությանը պատկանող հողամասերի կառուցապատման իրավունքի դիմաց գանձվող վարձավճարներ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</si>
  <si>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</si>
  <si>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1343),  այդ թվում`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</si>
  <si>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</si>
  <si>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</si>
  <si>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</si>
  <si>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(տող 1351 + տող 1352+տող 1353),                                                        այդ թվում`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</si>
  <si>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</si>
  <si>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</si>
  <si>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նախ.՝ շինար. թույլտվ. պահանջ., բոլոր շինարար. աշխատանք-ն իրական. հետո շենք-ի և շինութ-երի (այդ թվում՝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</si>
  <si>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</si>
  <si>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</si>
  <si>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</si>
  <si>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13506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</si>
  <si>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</si>
  <si>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</si>
  <si>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</si>
  <si>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13509</t>
  </si>
  <si>
    <t>Կենտրոնացված ջեռուցման համար</t>
  </si>
  <si>
    <t>13510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</si>
  <si>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</si>
  <si>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13511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</si>
  <si>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</si>
  <si>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</si>
  <si>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</si>
  <si>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</si>
  <si>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13515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</si>
  <si>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</si>
  <si>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</si>
  <si>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</si>
  <si>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</si>
  <si>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</si>
  <si>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</si>
  <si>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>Համայնքի վարչական տարածքում ինքնակամ կառուցված շենքերի, շինությունների օրինականացման համար վճարներ</t>
  </si>
  <si>
    <t>Համայնքի բյուջե մուտքագրվող այլ վարչական գանձումներ</t>
  </si>
  <si>
    <t>3.6 Մուտքեր տույժերից, տուգանքներից      (տող 1361 + տող 1362)
այդ թվում`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</si>
  <si>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</si>
  <si>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</si>
  <si>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1372),                                այդ թվում`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</si>
  <si>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</si>
  <si>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կազմակերպ. նվիրաբեր. համայնքին, վերջինիս ենթակա բյուջետային հիմն. տնօրինմանն անցած գույքի (հիմն.միջոց կամ ոչ նյութ. ակտիվ չհանդիս.) իրացումից և դրամական միջոցներից ընթ. ծախսերի ֆինանս. համար համայնքի բյուջե ստաց. մուտքեր՝ տրամադր. ներքին աղբ.</t>
  </si>
  <si>
    <t>3.8 Կապիտալ ոչ պաշտոնական դրամաշնորհներ    (տող 1381 + տող 1382),                                   այդ թվում`</t>
  </si>
  <si>
    <t>Նվիրատվ,ժառանգ.իրավ.ֆիզիկ.անձ.և կազմակ.համայնք,վերջ.ենթ.բյուջետ.հիմնարկ.տնօրին.անցած գույքի (հիմնական միջոց կամ ոչ նյութական ակտիվ չհանդիսացող) իրաց.և դրամ.միջոց.կապիտալծախսերի ֆինանս.համ.համայնքի բյուջե ստացված մուտքեր` տրամադ.արտաքին աղբյուր.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</si>
  <si>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</si>
  <si>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                   (տող 1391 + տող 1392 + տող 1393),                                  այդ թվում`</t>
  </si>
  <si>
    <t>Համայնքի գույքին պատճառած վնասների փոխհատուցումից մուտքեր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</si>
  <si>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</si>
  <si>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</si>
  <si>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 xml:space="preserve"> X</t>
  </si>
  <si>
    <t>X</t>
  </si>
  <si>
    <t>ÀÜ¸²ØºÜÀ Ì²Êêºð (ïáÕ2100+ïáÕ2200+ïáÕ2300+ïáÕ2400+ïáÕ2500+ïáÕ2600+ ïáÕ2700+ïáÕ2800+ïáÕ2900+ïáÕ3000+ïáÕ3100)</t>
  </si>
  <si>
    <t xml:space="preserve">ÀÜ¸Ð²Üàôð ´ÜàôÚÂÆ Ð²Üð²ÚÆÜ Ì²è²ÚàôÂÚàôÜÜºð (ïáÕ2110+ïáÕ2120+ïáÕ2130+ïáÕ2140+ïáÕ2150+ïáÕ2160+ïáÕ2170+ïáÕ2180)                                                                                        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</si>
  <si>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</si>
  <si>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</si>
  <si>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</si>
  <si>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 xml:space="preserve"> ²ßË³ïáÕÝ»ñÇ ³ßË³ï³í³ñÓ»ñ ¨ Ñ³í»É³í×³ñÝ»ñ </t>
  </si>
  <si>
    <t xml:space="preserve"> ä³ñ·¨³ïñáõÙÝ»ñ, ¹ñ³Ù³Ï³Ý Ëñ³ËáõëáõÙÝ»ñ ¨ Ñ³ïáõÏ í×³ñÝ»ñ </t>
  </si>
  <si>
    <t xml:space="preserve">¾Ý»ñ·»ïÇÏ  Í³é³ÛáõÃÛáõÝÝ»ñ </t>
  </si>
  <si>
    <t xml:space="preserve">ÎáÙáõÝ³É Í³é³ÛáõÃÛáõÝÝ»ñ </t>
  </si>
  <si>
    <t xml:space="preserve">Î³åÇ Í³é³ÛáõÃÛáõÝÝ»ñ </t>
  </si>
  <si>
    <t xml:space="preserve"> Գույքի և սարքավորումների վարձակալություն</t>
  </si>
  <si>
    <t xml:space="preserve"> Արտագերատեսչական ծախսեր</t>
  </si>
  <si>
    <t xml:space="preserve">Ü»ñùÇÝ ·áñÍáõÕáõÙÝ»ñ </t>
  </si>
  <si>
    <t xml:space="preserve"> Արտասահմանյան գործուղումների գծով ծախսեր</t>
  </si>
  <si>
    <t xml:space="preserve">Ð³Ù³Ï³ñ·ã³ÛÇÝ Í³é³ÛáõÃÛáõÝÝ»ñ </t>
  </si>
  <si>
    <t xml:space="preserve"> î»Õ³Ï³ïí³Ï³Ý Í³é³ÛáõÃÛáõÝÝ»ñ</t>
  </si>
  <si>
    <t xml:space="preserve">Ü»ñÏ³Û³óáõóã³Ï³Ý Í³Ëë»ñ </t>
  </si>
  <si>
    <t xml:space="preserve">ÀÝ¹Ñ³Ýáõñ µÝáõÛÃÇ ³ÛÉ Í³é³ÛáõÃÛáõÝÝ»ñ </t>
  </si>
  <si>
    <t>Ø³ëÝ³·Çï³Ï³Ý Í³é³ÛáõÃÛáõÝÝ»ñ</t>
  </si>
  <si>
    <t xml:space="preserve">Þ»Ýù»ñÇ ¨ Ï³éáõÛóÝ»ñÇ ÁÝÃ³óÇÏ Ýáñá·áõÙ ¨ å³Ñå³ÝáõÙ </t>
  </si>
  <si>
    <t xml:space="preserve">Ø»ù»Ý³Ý»ñÇ ¨ ë³ñù³íáñáõÙÝ»ñÇ ÁÝÃ³óÇÏ Ýáñá·áõÙ ¨ å³Ñå³ÝáõÙ </t>
  </si>
  <si>
    <t xml:space="preserve">¶ñ³ë»ÝÛ³Ï³ÛÇÝ ÝÛáõÃ»ñ ¨ Ñ³·áõëï  </t>
  </si>
  <si>
    <t>îñ³Ýëåáñï³ÛÇÝ ÝÛáõÃ»ñ</t>
  </si>
  <si>
    <t xml:space="preserve">Î»Ýó³Õ³ÛÇÝ ¨ Ñ³Ýñ³ÛÇÝ ëÝÝ¹Ç ÝÛáõÃ»ñ </t>
  </si>
  <si>
    <t xml:space="preserve">Ð³ïáõÏ Ýå³ï³Ï³ÛÇÝ ³ÛÉ ÝÛáõÃ»ñ </t>
  </si>
  <si>
    <t xml:space="preserve">²ÛÉ Ñ³ñÏ»ñ </t>
  </si>
  <si>
    <t xml:space="preserve">ä³ñï³¹Çñ í×³ñÝ»ñ </t>
  </si>
  <si>
    <t xml:space="preserve"> Շենքերի և շինությունների կապիտալ վերանորոգում</t>
  </si>
  <si>
    <t xml:space="preserve"> ì³ñã³Ï³Ý ë³ñù³íáñáõÙÝ»ñ       </t>
  </si>
  <si>
    <t xml:space="preserve">Այլ մեքենա սարքավորումներ                                   </t>
  </si>
  <si>
    <t xml:space="preserve">Աճեցվող ակտիվներ   </t>
  </si>
  <si>
    <t>5131</t>
  </si>
  <si>
    <t>Նախագծահետազոտական ծախսեր</t>
  </si>
  <si>
    <t>5134</t>
  </si>
  <si>
    <t>2</t>
  </si>
  <si>
    <t xml:space="preserve">üÇÝ³Ýë³Ï³Ý ¨ Ñ³ñÏ³µÛáõç»ï³ÛÇÝ Ñ³ñ³µ»ñáõÃÛáõÝÝ»ñ </t>
  </si>
  <si>
    <t>3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</si>
  <si>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</si>
  <si>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</si>
  <si>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</si>
  <si>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</si>
  <si>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</si>
  <si>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</si>
  <si>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</si>
  <si>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²ßË³ïáÕÝ»ñÇ ³ßË³ï³í³ñÓ»ñ ¨ Ñ³í»É³í×³ñÝ»ñ </t>
  </si>
  <si>
    <t xml:space="preserve"> Î³åÇ Í³é³ÛáõÃÛáõÝÝ»ñ </t>
  </si>
  <si>
    <t xml:space="preserve"> Ø»ù»Ý³Ý»ñÇ ¨ ë³ñù³íáñáõÙÝ»ñÇ ÁÝÃ³óÇÏ Ýáñá·áõÙ ¨ å³Ñå³ÝáõÙ </t>
  </si>
  <si>
    <t xml:space="preserve"> Ð³Ù³Ï³ñ·ã³ÛÇÝ Í³é³ÛáõÃÛáõÝÝ»ñ</t>
  </si>
  <si>
    <t xml:space="preserve"> Ընդհանուր բնույթի այլ ծառայություններ</t>
  </si>
  <si>
    <t xml:space="preserve"> Գրասենյակային նյութեր և հագուստ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</si>
  <si>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</si>
  <si>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</si>
  <si>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</si>
  <si>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</si>
  <si>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 xml:space="preserve"> Մասնագիտական ծառայություններ</t>
  </si>
  <si>
    <t xml:space="preserve"> -Նախագծահետազոտական ծախսեր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</si>
  <si>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</si>
  <si>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</si>
  <si>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î»Õ³Ï³ïí³Ï³Ý Í³é³ÛáõÃÛáõÝÝ»ñ </t>
  </si>
  <si>
    <t xml:space="preserve">Ø³ëÝ³·Çï³Ï³Ý Í³é³ÛáõÃÛáõÝÝ»ñ </t>
  </si>
  <si>
    <t xml:space="preserve">Ð³ïáõÏ Ýå³ï³Ï³ÛÇÝ ³ÛÉ ÝÛáõÃ»ñ  </t>
  </si>
  <si>
    <t xml:space="preserve"> Ներքին վարկերի տոկոսավճարներ</t>
  </si>
  <si>
    <t xml:space="preserve">ÀÝÃ³óÇÏ ¹ñ³Ù³ßÝáñÑÝ»ñ å»ï³Ï³Ý ¨ Ñ³Ù³ÛÝùÝ»ñÇ áã ³é¨ïñ³ÛÇÝ Ï³½Ù³Ï»ñåáõÃÛáõÝÝ»ñÇÝ </t>
  </si>
  <si>
    <t xml:space="preserve">²ÛÉ ÁÝÃ³óÇÏ ¹ñ³Ù³ßÝáñÑÝ»ñ                                                          </t>
  </si>
  <si>
    <t xml:space="preserve">²ÛÉ Ï³åÇï³É ¹ñ³Ù³ßÝáñÑÝ»ñ                                        </t>
  </si>
  <si>
    <t xml:space="preserve">ÜíÇñ³ïíáõÃÛáõÝÝ»ñ ³ÛÉ ß³ÑáõÛÃ ãÑ»ï³åÝ¹áÕ Ï³½Ù³Ï»ñåáõÃÛáõÝÝ»ñÇÝ </t>
  </si>
  <si>
    <t xml:space="preserve"> Այլ ծախսեր</t>
  </si>
  <si>
    <t>Þ»Ýù»ñÇ ¨ ßÇÝáõÃÛáõÝÝ»ñÇ Ï³éáõóáõÙ                   այդ թվում</t>
  </si>
  <si>
    <t xml:space="preserve">Տեխնիկայի կայանատեղի կառուցում </t>
  </si>
  <si>
    <t xml:space="preserve">,,,,,, գյուղում մանկապարտեզի  կառուցում </t>
  </si>
  <si>
    <t>²ÛÉ Ù»ù»Ý³Ý»ñ ¨ ë³ñù³íáñáõÙÝ»ñ                այդ թվում</t>
  </si>
  <si>
    <t xml:space="preserve">Համայնքապետարանի ենթակա ՀՈԱԿ-ների տարածքներում տեսանկարահանող սարքերի տեղադրում </t>
  </si>
  <si>
    <t xml:space="preserve"> Ü³Ë³·Í³Ñ»ï³½áï³Ï³Ý Í³Ëë»ñ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</si>
  <si>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</si>
  <si>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</si>
  <si>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</si>
  <si>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</si>
  <si>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</si>
  <si>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</si>
  <si>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t>ä²Þîä²ÜàôÂÚàôÜ (ïáÕ2210+2220+ïáÕ2230+ïáÕ2240+ïáÕ2250)</t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</si>
  <si>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</si>
  <si>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</si>
  <si>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</si>
  <si>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</si>
  <si>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</si>
  <si>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</si>
  <si>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</si>
  <si>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</si>
  <si>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 xml:space="preserve"> -Ընդհանուր բնույթի այլ ծառայություններ</t>
  </si>
  <si>
    <t xml:space="preserve"> -Գրասենյակային նյութեր և հագուստ</t>
  </si>
  <si>
    <t xml:space="preserve"> -Տրանսպորտային նյութեր</t>
  </si>
  <si>
    <t>Կենցաղային և հանրային սննդի նյութեր</t>
  </si>
  <si>
    <t xml:space="preserve"> -Սուբսիդիաներ ոչ պետական (ոչ hամայնքային) ոչ ֆինանսական կազմակերպություններին </t>
  </si>
  <si>
    <t>03</t>
  </si>
  <si>
    <t>Ð²ê²ð²Î²Î²Ü Î²ð¶, ²Üìî²Ü¶àôÂÚàôÜ ¨ ¸²î²Î²Ü ¶àðÌàôÜºàôÂÚàôÜ (ïáÕ2310+ïáÕ2320+ïáÕ2330+ïáÕ2340+ïáÕ2350+ïáÕ2360+ïáÕ2370)</t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</si>
  <si>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</si>
  <si>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</si>
  <si>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</si>
  <si>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</si>
  <si>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</si>
  <si>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</si>
  <si>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</si>
  <si>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</si>
  <si>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</si>
  <si>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</si>
  <si>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</si>
  <si>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</si>
  <si>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</si>
  <si>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</si>
  <si>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</si>
  <si>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04</t>
  </si>
  <si>
    <t>îÜîºê²Î²Ü Ð²ð²´ºðàôÂÚàôÜÜºð (ïáÕ2410+ïáÕ2420+ïáÕ2430+ïáÕ2440+ïáÕ2450+ïáÕ2460+ïáÕ2470+ïáÕ2480+ïáÕ2490)</t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</si>
  <si>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</si>
  <si>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</si>
  <si>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</si>
  <si>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</si>
  <si>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</si>
  <si>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>²Ý³ëÝ³µáõÅ³Ï³Ý Í³é³ÛáõÃÛáõÝÝ»ñ</t>
  </si>
  <si>
    <t>Ð³Ï³Ï³ñÏï³ÛÇÝ Ï³Û³ÝÝ»ñÇ å³Ñå³ÝáõÙ,ëå³ë³ñÏáõÙ</t>
  </si>
  <si>
    <t xml:space="preserve"> Ð³ïáõÏ Ýå³ï³Ï³ÛÇÝ ³ÛÉ ÝÛáõÃ»ñ  </t>
  </si>
  <si>
    <t xml:space="preserve">²Ýï³é³ÛÇÝ ïÝï»ëáõÃÛáõÝ </t>
  </si>
  <si>
    <t>ÒÏÝáñëáõÃÛáõÝ ¨ áñëáñ¹áõÃÛáõÝ</t>
  </si>
  <si>
    <t>àéá·áõÙ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</si>
  <si>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</si>
  <si>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</si>
  <si>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</si>
  <si>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</si>
  <si>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</si>
  <si>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</si>
  <si>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</si>
  <si>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</si>
  <si>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</si>
  <si>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</si>
  <si>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</si>
  <si>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</si>
  <si>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</si>
  <si>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 -Շենքերի և կառույցների ընթացիկ նորոգում և պահպանում</t>
  </si>
  <si>
    <t xml:space="preserve"> -Հատուկ նպատակային այլ նյութեր</t>
  </si>
  <si>
    <t xml:space="preserve"> Þ»Ýù»ñÇ ¨ ßÇÝáõÃÛáõÝÝ»ñÇ Ï³åÇï³É í»ñ³Ýáñá·áõÙ                                         այդ  թվում</t>
  </si>
  <si>
    <t xml:space="preserve"> - Տրանսպորտային սարքավորումներ</t>
  </si>
  <si>
    <t xml:space="preserve"> - Նախագծահետազոտական ծախսեր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</si>
  <si>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</si>
  <si>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</si>
  <si>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</si>
  <si>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</si>
  <si>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</si>
  <si>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</si>
  <si>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</si>
  <si>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</si>
  <si>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</si>
  <si>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</si>
  <si>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</si>
  <si>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</si>
  <si>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</si>
  <si>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</si>
  <si>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</si>
  <si>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</si>
  <si>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</si>
  <si>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</si>
  <si>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</si>
  <si>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t>îÝï»ë³Ï³Ý Ñ³ñ³µ»ñáõÃÛáõÝÝ»ñ (³ÛÉ ¹³ë»ñÇÝ ãå³ïÏ³ÝáÕ)</t>
  </si>
  <si>
    <t>05</t>
  </si>
  <si>
    <t>Þðæ²Î² ØÆæ²ì²ÚðÆ ä²Þîä²ÜàôÂÚàôÜ (ïáÕ2510+ïáÕ2520+ïáÕ2530+ïáÕ2540+ïáÕ2550+ïáÕ2560)</t>
  </si>
  <si>
    <t>²Õµ³Ñ³ÝáõÙ</t>
  </si>
  <si>
    <t xml:space="preserve"> -ä³ñï³¹Çñ í×³ñÝ»ñ 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</si>
  <si>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</si>
  <si>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</si>
  <si>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</si>
  <si>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</si>
  <si>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</si>
  <si>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</si>
  <si>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</si>
  <si>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</t>
  </si>
  <si>
    <t xml:space="preserve">Ընդհանուր բնույթի այլ ծառայություններ                        </t>
  </si>
  <si>
    <t>4239</t>
  </si>
  <si>
    <t>Գյուղատնտեսական ապրանքներ</t>
  </si>
  <si>
    <t xml:space="preserve">Տրանսպորտային նյութեր   </t>
  </si>
  <si>
    <t xml:space="preserve">Հատուկ նպատակային այլ նյութեր    </t>
  </si>
  <si>
    <t>Շենքերի և շինությունների կապիտալ վերանորոգում</t>
  </si>
  <si>
    <t>06</t>
  </si>
  <si>
    <t>´Ü²Î²ð²Ü²ÚÆÜ ÞÆÜ²ð²ðàôÂÚàôÜ ºì ÎàØàôÜ²È Ì²è²ÚàôÂÚàôÜ (ïáÕ3610+ïáÕ3620+ïáÕ3630+ïáÕ3640+ïáÕ3650+ïáÕ3660)</t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</si>
  <si>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</si>
  <si>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</si>
  <si>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</si>
  <si>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</si>
  <si>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</si>
  <si>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ÀÝÃ³óÇÏ ¹ñ³Ù³ßÝáñÑÝ»ñ å»ï³Ï³Ý ¨ Ñ³Ù³ÛÝùÝ»ñÇ áã ³é¨ïñ³ÛÇÝ Ï³½Ù³Ï»ñåáõÃÛáõÝÝ»ñÇÝ</t>
  </si>
  <si>
    <t>öáÕáóÝ»ñÇ Éáõë³íáñáõÙ</t>
  </si>
  <si>
    <t xml:space="preserve">öáÕáóÝ»ñÇ Éáõë³íáñáõÙ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</si>
  <si>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</si>
  <si>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²ÛÉ Ï³åÇï³É ¹ñ³Ù³ßÝáñÑÝ»ñ                               </t>
  </si>
  <si>
    <t xml:space="preserve">Շենքերի և շինությունների կառուցում                    </t>
  </si>
  <si>
    <t xml:space="preserve">Այլ մեքենաներ և սարքավորումներ    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</si>
  <si>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</si>
  <si>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</si>
  <si>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Ապահովագրական ծախսեր</t>
  </si>
  <si>
    <t xml:space="preserve">Մասնագիտական ծառայություններ                                 </t>
  </si>
  <si>
    <t xml:space="preserve">Շենքերի և կառույցների ընթացիկ նորոգում                   </t>
  </si>
  <si>
    <t>Մեքենաների և սարքավորումների ընթացիկ նորոգում և պահպանում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</si>
  <si>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</si>
  <si>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</si>
  <si>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 Þ»Ýù»ñÇ ¨ ßÇÝáõÃÛáõÝÝ»ñÇ Ï³åÇï³É í»ñ³Ýáñá·áõÙ                                                                           այդ թվում</t>
  </si>
  <si>
    <t xml:space="preserve">Այլ մեքենաներ և սարքավորումներ                            </t>
  </si>
  <si>
    <t>07</t>
  </si>
  <si>
    <t>²èàÔæ²ä²ÐàôÂÚàôÜ (ïáÕ2710+ïáÕ2720+ïáÕ2730+ïáÕ2740+ïáÕ2750+ïáÕ2760)</t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</si>
  <si>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</si>
  <si>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</si>
  <si>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</si>
  <si>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</si>
  <si>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</si>
  <si>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</si>
  <si>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</si>
  <si>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</si>
  <si>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</si>
  <si>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</si>
  <si>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</si>
  <si>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</si>
  <si>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</si>
  <si>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</si>
  <si>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</si>
  <si>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</si>
  <si>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</si>
  <si>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</si>
  <si>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</si>
  <si>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t>Ð²Ü¶Æêî, ØÞ²ÎàôÚÂ ºì ÎðàÜ (ïáÕ2810+ïáÕ2820+ïáÕ2830+ïáÕ2840+ïáÕ2850+ïáÕ2860)</t>
  </si>
  <si>
    <t>Ð³Ý·ëïÇ ¨ ëåáñïÇ Í³é³ÛáõÃÛáõÝÝ»ñ</t>
  </si>
  <si>
    <t>Գույքի և սարքավորումների վարձակալություն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</si>
  <si>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</si>
  <si>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</si>
  <si>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</si>
  <si>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Կրթական, մշակութային և սպորտային նպաստներ</t>
  </si>
  <si>
    <t>Այլ նպաստներ բյուջեից</t>
  </si>
  <si>
    <t>Նվիրատվություններ այլ շահույթ չհետապնդող կազմակերպություններին</t>
  </si>
  <si>
    <t>Այլ  ծախսեր</t>
  </si>
  <si>
    <t>Øß³ÏáõÃ³ÛÇÝ Í³é³ÛáõÃÛáõÝÝ»ñ</t>
  </si>
  <si>
    <t>¶ñ³¹³ñ³ÝÝ»ñ</t>
  </si>
  <si>
    <t>Սուբսիդիաներ ոչֆինանսական համայնքային կազմակ.</t>
  </si>
  <si>
    <t>Վարչական սարքավորումներ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</si>
  <si>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</si>
  <si>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</si>
  <si>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</si>
  <si>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 xml:space="preserve"> ÀÝ¹Ñ³Ýáõñ µÝáõÛÃÇ ³ÛÉ Í³é³ÛáõÃÛáõÝÝ»ñ </t>
  </si>
  <si>
    <t>²ñí»ëï</t>
  </si>
  <si>
    <t>ÎÇÝ»Ù³ïá·ñ³ýÇ³</t>
  </si>
  <si>
    <t>Ðáõß³ñÓ³ÝÝ»ñÇ ¨ Ùß³ÏáõÛÃ³ÛÇÝ ³ñÅ»ùÝ»ñÇ í»ñ³Ï³Ý·ÝáõÙ ¨ å³Ñå³ÝáõÙ</t>
  </si>
  <si>
    <t xml:space="preserve">Շենքերի և կառույցների ընթացիկ նորոգում    </t>
  </si>
  <si>
    <t xml:space="preserve">Հատուկ նպատակային այլ նյութեր     </t>
  </si>
  <si>
    <t xml:space="preserve">Շենքերի և շինությունների կառուցում         </t>
  </si>
  <si>
    <t>Հող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</si>
  <si>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</si>
  <si>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</si>
  <si>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</si>
  <si>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</si>
  <si>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</si>
  <si>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</si>
  <si>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</si>
  <si>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</si>
  <si>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</si>
  <si>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09</t>
  </si>
  <si>
    <t>ÎðÂàôÂÚàôÜ (ïáÕ2910+ïáÕ2920+ïáÕ2930+ïáÕ2940+ïáÕ2950+ïáÕ2960+ïáÕ2970+ïáÕ2980)</t>
  </si>
  <si>
    <t>Ü³Ë³¹åñáó³Ï³Ý ¨ ï³ññ³Ï³Ý ÁÝ¹Ñ³Ýáõñ ÏñÃáõÃÛáõÝ</t>
  </si>
  <si>
    <t xml:space="preserve">Ü³Ë³¹åñáó³Ï³Ý ÏñÃáõÃÛáõÝ </t>
  </si>
  <si>
    <t>այդ թվում</t>
  </si>
  <si>
    <t>,,,,,,,, Ù³ÝÏ³å³ñï»½ Ðà²Î</t>
  </si>
  <si>
    <t>,,,,,,,,,,  Ù³ÝÏ³å³ñï»½ Ðà²Î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</si>
  <si>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</si>
  <si>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</si>
  <si>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</si>
  <si>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</si>
  <si>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</si>
  <si>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</si>
  <si>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</si>
  <si>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</si>
  <si>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</si>
  <si>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</si>
  <si>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</si>
  <si>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</si>
  <si>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</si>
  <si>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</si>
  <si>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 xml:space="preserve">Նվիրատվություններայլ շահույթ չհետապնդող կազմակերպություններին                                      </t>
  </si>
  <si>
    <t>ÎñÃáõÃÛ³Ý áÉáñïáõÙ Ñ»ï³½áï³Ï³Ý ¨ Ý³Ë³·Í³ÛÇÝ ³ßË³ï³ÝùÝ»ñ</t>
  </si>
  <si>
    <t>ÎñÃáõÃÛáõÝ (³ÛÉ ¹³ë»ñÇÝ ãå³ïÏ³ÝáÕ)</t>
  </si>
  <si>
    <t>10</t>
  </si>
  <si>
    <t xml:space="preserve">êàòÆ²È²Î²Ü ä²Þîä²ÜàôÂÚàôÜ (ïáÕ3010+ïáÕ3020+ïáÕ3030+ïáÕ3040+ïáÕ3050+ïáÕ3060+ïáÕ3070+ïáÕ3080+ïáÕ3090) </t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</si>
  <si>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</si>
  <si>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</si>
  <si>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</si>
  <si>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</si>
  <si>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</si>
  <si>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 xml:space="preserve"> ÐáõÕ³ñÏ³íáñáõÃÛ³Ý Ýå³ëïÝ»ñ µÛáõç»Çó </t>
  </si>
  <si>
    <t>ÀÝï³ÝÇùÇ ³Ý¹³ÙÝ»ñ ¨ ½³í³ÏÝ»ñ</t>
  </si>
  <si>
    <t xml:space="preserve">Այլ նպաստներ բյուջեից                                                 </t>
  </si>
  <si>
    <t>¶áñÍ³½ñÏáõÃÛáõÝ</t>
  </si>
  <si>
    <t xml:space="preserve">´Ý³Ï³ñ³Ý³ÛÇÝ ³å³ÑáíáõÙ </t>
  </si>
  <si>
    <t xml:space="preserve">Բնակարանային նպաստներ բյուջեից    </t>
  </si>
  <si>
    <t>Շենքերի և շինությունների ձեռք բերում</t>
  </si>
  <si>
    <t xml:space="preserve">êáóÇ³É³Ï³Ý Ñ³ïáõÏ ³ñïáÝáõÃÛáõÝÝ»ñ (³ÛÉ ¹³ë»ñÇÝ ãå³ïÏ³ÝáÕ) </t>
  </si>
  <si>
    <t xml:space="preserve">Գրասենյակային նյութեր                                             </t>
  </si>
  <si>
    <t>Այլ նպաստներ բյուջեից,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</si>
  <si>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</si>
  <si>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</si>
  <si>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</si>
  <si>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</si>
  <si>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</si>
  <si>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</si>
  <si>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>êáóÇ³É³Ï³Ý å³ßïå³ÝáõÃÛ³ÝÁ ïñ³Ù³¹ñíáÕ ûÅ³¹³Ï Í³é³ÛáõÃÛáõÝÝ»ñ (³ÛÉ ¹³ë»ñÇÝ ãå³ïÏ³ÝáÕ)</t>
  </si>
  <si>
    <t>11</t>
  </si>
  <si>
    <t>ÐÆØÜ²Î²Ü ´²ÄÆÜÜºðÆÜ â¸²êìàÔ ä²Ðàôêî²ÚÆÜ üàÜ¸ºð (ïáÕ3110)</t>
  </si>
  <si>
    <t xml:space="preserve">ÐÐ Ï³é³í³ñáõÃÛ³Ý ¨ Ñ³Ù³ÛÝùÝ»ñÇ å³Ñáõëï³ÛÇÝ ýáÝ¹ </t>
  </si>
  <si>
    <t>ÐÐ Ñ³Ù³ÛÝùÝ»ñÇ å³Ñáõëï³ÛÇÝ ýáÝ¹</t>
  </si>
  <si>
    <t xml:space="preserve">Պահուստային միջոցներ             </t>
  </si>
  <si>
    <r>
      <t xml:space="preserve">                         ÀÜ¸²ØºÜÀ`                                </t>
    </r>
    <r>
      <rPr>
        <sz val="8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</si>
  <si>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8"/>
        <rFont val="Arial LatArm"/>
        <family val="2"/>
      </rPr>
      <t>(ïáÕ 8110+ïáÕ 8160)</t>
    </r>
  </si>
  <si>
    <r>
      <t xml:space="preserve"> 1.1. ²ñÅ»ÃÕÃ»ñ (µ³ó³éáõÃÛ³Ùµ µ³ÅÝ»ïáÙë»ñÇ ¨ Ï³åÇï³ÉáõÙ ³ÛÉ Ù³ëÝ³ÏóáõÃÛ³Ý) </t>
    </r>
    <r>
      <rPr>
        <sz val="8"/>
        <rFont val="Arial LatArm"/>
        <family val="2"/>
      </rPr>
      <t>(ïáÕ 8112+ïáÕ 8113)</t>
    </r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</si>
  <si>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</si>
  <si>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</si>
  <si>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</si>
  <si>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</si>
  <si>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</si>
  <si>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</si>
  <si>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8"/>
        <rFont val="Arial LatArm"/>
        <family val="2"/>
      </rPr>
      <t>ïáÕ 8121+ïáÕ8140)</t>
    </r>
    <r>
      <rPr>
        <b/>
        <sz val="8"/>
        <rFont val="Arial LatArm"/>
        <family val="2"/>
      </rPr>
      <t xml:space="preserve"> </t>
    </r>
  </si>
  <si>
    <r>
      <t xml:space="preserve">1.2.1. ì³ñÏ»ñ </t>
    </r>
    <r>
      <rPr>
        <sz val="8"/>
        <rFont val="Arial LatArm"/>
        <family val="2"/>
      </rPr>
      <t>(ïáÕ 8122+ïáÕ 8130)</t>
    </r>
  </si>
  <si>
    <r>
      <t xml:space="preserve">  - í³ñÏ»ñÇ ëï³óáõÙ </t>
    </r>
    <r>
      <rPr>
        <i/>
        <sz val="8"/>
        <rFont val="Arial LatArm"/>
        <family val="2"/>
      </rPr>
      <t>(ïáÕ 8123+ïáÕ 8124)</t>
    </r>
  </si>
  <si>
    <t>å»ï³Ï³Ý µÛáõç»Çó</t>
  </si>
  <si>
    <r>
      <t xml:space="preserve">  - ëï³óí³Í í³ñÏ»ñÇ ÑÇÙÝ³Ï³Ý  ·áõÙ³ñÇ Ù³ñáõÙ  </t>
    </r>
    <r>
      <rPr>
        <i/>
        <sz val="8"/>
        <rFont val="Arial LatArm"/>
        <family val="2"/>
      </rPr>
      <t>(ïáÕ 8131+ïáÕ 8132)</t>
    </r>
  </si>
  <si>
    <t>6112</t>
  </si>
  <si>
    <t>ÐÐ å»ï³Ï³Ý µÛáõç»ÇÝ</t>
  </si>
  <si>
    <t>³ÛÉ ³ÕµÛáõñÝ»ñÇÝ</t>
  </si>
  <si>
    <r>
      <t xml:space="preserve">1.2.2. öáË³ïíáõÃÛáõÝÝ»ñ </t>
    </r>
    <r>
      <rPr>
        <i/>
        <sz val="8"/>
        <rFont val="Arial LatArm"/>
        <family val="2"/>
      </rPr>
      <t>(ïáÕ 8141+ïáÕ 8150)</t>
    </r>
  </si>
  <si>
    <r>
      <t xml:space="preserve">  - µÛáõç»ï³ÛÇÝ ÷áË³ïíáõÃÛáõÝÝ»ñÇ ëï³óáõÙ  </t>
    </r>
    <r>
      <rPr>
        <i/>
        <sz val="8"/>
        <rFont val="Arial LatArm"/>
        <family val="2"/>
      </rPr>
      <t>(ïáÕ 8142+ïáÕ 8143)</t>
    </r>
  </si>
  <si>
    <t>ÐÐ å»ï³Ï³Ý µÛáõç»Çó</t>
  </si>
  <si>
    <t>ÐÐ ³ÛÉ Ñ³Ù³ÛÝùÝ»ñÇ µÛáõç»Ý»ñÇó</t>
  </si>
  <si>
    <r>
      <t xml:space="preserve">  - ëï³óí³Í ÷áË³ïíáõÃÛáõÝÝ»ñÇ ·áõÙ³ñÇ Ù³ñáõÙ </t>
    </r>
    <r>
      <rPr>
        <i/>
        <sz val="8"/>
        <rFont val="Arial LatArm"/>
        <family val="2"/>
      </rPr>
      <t>(ïáÕ 8151+ïáÕ 8152)</t>
    </r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</si>
  <si>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</si>
  <si>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8"/>
        <rFont val="Arial LatArm"/>
        <family val="2"/>
      </rPr>
      <t>(ïáÕ8161+ïáÕ8170+ïáÕ8190-ïáÕ8197+ïáÕ8198+ïáÕ8199)</t>
    </r>
  </si>
  <si>
    <r>
      <t xml:space="preserve">2.1. ´³ÅÝ»ïáÙë»ñ ¨ Ï³åÇï³ÉáõÙ ³ÛÉ Ù³ëÝ³ÏóáõÃÛáõÝ </t>
    </r>
    <r>
      <rPr>
        <sz val="8"/>
        <rFont val="Arial LatArm"/>
        <family val="2"/>
      </rPr>
      <t>(ïáÕ 8162+ïáÕ 8163 + ïáÕ 8164)</t>
    </r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</si>
  <si>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</si>
  <si>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</si>
  <si>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Çñ³í. ³ÝÓ. Ï³ÝáÝ³¹ñ. Ï³åÇï³ÉáõÙ å»ï. Ù³ëÝ³Ïó, å»ï.  ë»÷³Ï. Ñ³Ý¹Çë³óáÕ ³Ýß³ñÅ ·áõÛùÇ (µ³ó³é. ÑáÕ»ñÇ), ³Û¹ ÃíáõÙª ³Ý³í³ñï ßÇÝ³ñ³ñ. ûµÛ»ÏïÝ»ñÇ Ù³ëÝ³íáñ»óáõÙÇó  ³é³ç³ó. ÙÇçáó-Çó Ñ³Ù³ÛÝùÇ µÛáõç» Ù³ëÑ³ÝáõÙÇó Ùáõïù»ñ</t>
  </si>
  <si>
    <t xml:space="preserve"> - µ³ÅÝ»ïáÙë»ñ ¨ Ï³åÇï³ÉáõÙ ³ÛÉ Ù³ëÝ³ÏóáõÃÛáõÝ Ó»éùµ»ñáõÙ</t>
  </si>
  <si>
    <t xml:space="preserve">2.2. öáË³ïíáõÃÛáõÝÝ»ñ 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</si>
  <si>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</si>
  <si>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</si>
  <si>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</si>
  <si>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</si>
  <si>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r>
      <t xml:space="preserve">2.3. Ð³Ù³ÛÝùÇ µÛáõç»Ç ÙÇçáóÝ»ñÇ ï³ñ»ëÏ½µÇ ³½³ï  ÙÝ³óáñ¹Á` </t>
    </r>
    <r>
      <rPr>
        <sz val="8"/>
        <rFont val="Arial LatArm"/>
        <family val="2"/>
      </rPr>
      <t>(ïáÕ 8191+ïáÕ 8194-ïáÕ 8193)</t>
    </r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</si>
  <si>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</si>
  <si>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</si>
  <si>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</si>
  <si>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</si>
  <si>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</si>
  <si>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</si>
  <si>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</si>
  <si>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</si>
  <si>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</si>
  <si>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8"/>
        <rFont val="Arial LatArm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</si>
  <si>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</si>
  <si>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</si>
  <si>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8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</si>
  <si>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8"/>
        <rFont val="Arial LatArm"/>
        <family val="2"/>
      </rPr>
      <t>(ïáÕ 8211+ïáÕ 8220)</t>
    </r>
  </si>
  <si>
    <r>
      <t xml:space="preserve"> 1.1. ²ñÅ»ÃÕÃ»ñ (µ³ó³éáõÃÛ³Ùµ µ³ÅÝ»ïáÙë»ñÇ ¨ Ï³åÇï³ÉáõÙ ³ÛÉ Ù³ëÝ³ÏóáõÃÛ³Ý) </t>
    </r>
    <r>
      <rPr>
        <sz val="8"/>
        <rFont val="Arial LatArm"/>
        <family val="2"/>
      </rPr>
      <t>(ïáÕ 8212+ïáÕ 8213)</t>
    </r>
  </si>
  <si>
    <t>9121</t>
  </si>
  <si>
    <t>6121</t>
  </si>
  <si>
    <r>
      <t xml:space="preserve">1.2. ì³ñÏ»ñ ¨ ÷áË³ïíáõÃÛáõÝÝ»ñ (ëï³óáõÙ ¨ Ù³ñáõÙ)                          </t>
    </r>
    <r>
      <rPr>
        <sz val="8"/>
        <rFont val="Arial LatArm"/>
        <family val="2"/>
      </rPr>
      <t>ïáÕ 8221+ïáÕ 8240</t>
    </r>
  </si>
  <si>
    <r>
      <t xml:space="preserve">1.2.1. ì³ñÏ»ñ </t>
    </r>
    <r>
      <rPr>
        <sz val="8"/>
        <rFont val="Arial LatArm"/>
        <family val="2"/>
      </rPr>
      <t>(ïáÕ 8222+ïáÕ 8230)</t>
    </r>
  </si>
  <si>
    <t>9122</t>
  </si>
  <si>
    <t xml:space="preserve">  - ëï³óí³Í í³ñÏ»ñÇ ÑÇÙÝ³Ï³Ý  ·áõÙ³ñÇ Ù³ñáõÙ</t>
  </si>
  <si>
    <t>6122</t>
  </si>
  <si>
    <r>
      <t xml:space="preserve">1.2.2. öáË³ïíáõÃÛáõÝÝ»ñ </t>
    </r>
    <r>
      <rPr>
        <sz val="8"/>
        <rFont val="Arial LatArm"/>
        <family val="2"/>
      </rPr>
      <t>(ïáÕ 8241+ïáÕ 8250)</t>
    </r>
  </si>
  <si>
    <t xml:space="preserve">  - ÷áË³ïíáõÃÛáõÝÝ»ñÇ ëï³óáõÙ</t>
  </si>
  <si>
    <t xml:space="preserve">  - ëï³óí³Í ÷áË³ïíáõÃÛáõÝÝ»ñÇ ·áõÙ³ñÇ Ù³ñáõÙ</t>
  </si>
  <si>
    <t>*Բյուջետային ծախսերի գործառական դասակարգման տողերի, բաժինների, խմբերի և դասերի բացվածքը ներկայացնել համաձայն ՀՀ ֆինանսերի նախարարի 15.08.2008թ. N 730-Ն հրամանի (հատված 6-ում տրված բացվածքի)</t>
  </si>
  <si>
    <t>´ÚàôæºÆ Ð²ìºÈàôð¸Æ ú¶î²¶àðÌØ²Ü àôÔÔàôÂÚàôÜÜºðÀ  Î²Ø ¸ºüÆòÆîÆ (ä²Î²êàôð¸Æ)</t>
  </si>
  <si>
    <t>Բացօթյա առևտուր կազմակերպելու թույլտվության գումարը նվազել է կապված բազայից սուրճի ապարատներով վաճառքները հանելու հետ</t>
  </si>
  <si>
    <t>պայմանավորված թույլատրությունների քանակով</t>
  </si>
  <si>
    <t>իրավախախտումների հայտնաբերման նպատակով առավել հետևողական աշխատանքի արդյունքում</t>
  </si>
  <si>
    <t>վարչական եկամուտների աճով պայմանավորված ավելացվել է նաև պահուստային ֆոնդը</t>
  </si>
  <si>
    <t>կանխատեսվում է աշխատավարձերի բարձրացում</t>
  </si>
  <si>
    <t>պայմանավորված է դրամաշնորհային ծրագրով քաղաքացիների սպասարկման գրասենյակի աշխատանքների ավարտով</t>
  </si>
  <si>
    <t>կանխատեսվում է նախագծանախահաշվային աշխատանքների աճ</t>
  </si>
  <si>
    <t>փողոցների կապիտալ նորոգում սուբվենցիոն ծրագրով</t>
  </si>
  <si>
    <t>սուբվենցիոն ծրագրի հետաձգում</t>
  </si>
  <si>
    <t>կապված տրանսպորտային միջոցների աշխատանքների աճով</t>
  </si>
  <si>
    <t>լուսատուների քանակի աճով պայմանավորված</t>
  </si>
  <si>
    <t>սուբվենցիոն ծրագրի ավարտ</t>
  </si>
  <si>
    <t>2024 փաստացի</t>
  </si>
  <si>
    <t xml:space="preserve">2025 հաստատված </t>
  </si>
  <si>
    <t xml:space="preserve"> 2026թ կանխատեսված և 2025թ. հաստատված բյուջեի տարբերություն</t>
  </si>
  <si>
    <t xml:space="preserve">2028 թվական </t>
  </si>
  <si>
    <t>2026թ կանխատեսված և 2025թ. հաստատված բյուջեի տարբերության վերաբերյալ հիմնավորումներ</t>
  </si>
  <si>
    <t>ՀՀ համայնքների 2026-2028թթ.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</si>
  <si>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 xml:space="preserve">ՀՀ համայնքների 2026-2028թթ. միջնաժամկետ ծախսերի ծրագրերի պակացուրդի (դեֆիցիտի) ֆինանսավորումը ըստ աղբյուրների                                                </t>
  </si>
  <si>
    <t>ՀՀ համայնքների միջնաժամկետ ծախսերի ծրագրի 2026-2028թթ. վարչական և ֆոնդային մասերի եկամուտները` ըստ ձևավորման աղբյուրների</t>
  </si>
  <si>
    <t>4251</t>
  </si>
  <si>
    <t xml:space="preserve"> Շենքերի և կառույցների ընթացիկ նորոգում և պահպանում</t>
  </si>
  <si>
    <t>Այլ մեքենաներ և սարքավորումներ</t>
  </si>
  <si>
    <t>5129</t>
  </si>
  <si>
    <t>պայմանավորված է անշարժ գույքի շուկայական արժեքին մոտարկված կադաստրային արժեքների և Հարկային օրենսգրքի 229-րդ հոդվածի 1-ին մասի 2-7-րդ կետերով սահմանված դրույքաչափերի արտադրյալի  75 տոկոսի չափով, և 2027թ և հետագա տարիների համար 100 տոկոսի չափով հաշվարկի հետ</t>
  </si>
  <si>
    <t>Գույքահարկի աճը համեմատաբար քիչ է կանխատեսվել՝ պայմանավորված մեքենաների ներկրման ծավալի նվազման հետ</t>
  </si>
  <si>
    <t>Հայաստանի Հանրապետության</t>
  </si>
  <si>
    <t xml:space="preserve"> Շիրակի մարզի</t>
  </si>
  <si>
    <t>Գյումրի համայնքի ավագանու 2025 թ.-ի</t>
  </si>
  <si>
    <t>Հավելված 3</t>
  </si>
  <si>
    <t>օգոստոս    -ի N ___ որոշման</t>
  </si>
  <si>
    <t>Հավելված 2</t>
  </si>
  <si>
    <t>Հավելված 1</t>
  </si>
  <si>
    <t>սեպտեմբերի   -ի N ___ որոշման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</si>
</sst>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\ ;\(#,##0.0\)"/>
    <numFmt numFmtId="165" formatCode="#,##0.0"/>
    <numFmt numFmtId="166" formatCode="0.0"/>
  </numFmts>
  <fonts count="23">
    <font>
      <sz val="8"/>
      <name val="Arial Armenian"/>
    </font>
    <font>
      <sz val="10"/>
      <name val="Arial"/>
      <family val="2"/>
      <charset val="204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b/>
      <i/>
      <sz val="8"/>
      <name val="Arial LatArm"/>
      <family val="2"/>
    </font>
    <font>
      <i/>
      <sz val="8"/>
      <name val="Arial LatArm"/>
      <family val="2"/>
    </font>
    <font>
      <sz val="8"/>
      <name val="Arial Armenian"/>
      <family val="2"/>
    </font>
    <font>
      <b/>
      <sz val="8"/>
      <name val="Arial Armenian"/>
      <family val="2"/>
    </font>
    <font>
      <sz val="10"/>
      <name val="Arial LatArm"/>
      <family val="2"/>
    </font>
    <font>
      <b/>
      <sz val="10"/>
      <name val="Arial LatArm"/>
      <family val="2"/>
    </font>
    <font>
      <sz val="8"/>
      <name val="GHEA Grapalat"/>
      <family val="3"/>
    </font>
    <font>
      <sz val="10"/>
      <color indexed="10"/>
      <name val="Arial LatArm"/>
      <family val="2"/>
    </font>
    <font>
      <b/>
      <sz val="9"/>
      <name val="Arial Armenian"/>
      <family val="2"/>
    </font>
    <font>
      <sz val="8"/>
      <name val="Arial Armenian"/>
      <family val="2"/>
      <charset val="204"/>
    </font>
    <font>
      <b/>
      <sz val="9"/>
      <name val="Arial Unicode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color rgb="FF000000"/>
      <name val="GHEA Grapalat"/>
      <family val="3"/>
    </font>
    <font>
      <sz val="9"/>
      <name val="Arial Armenian"/>
      <family val="2"/>
    </font>
    <font>
      <sz val="9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8" fillId="0" borderId="39" applyNumberFormat="0" applyFont="0" applyFill="0" applyAlignment="0" applyProtection="0"/>
    <xf numFmtId="0" fontId="11" fillId="0" borderId="40" applyNumberFormat="0" applyFill="0" applyProtection="0">
      <alignment horizontal="center" vertical="center"/>
    </xf>
    <xf numFmtId="43" fontId="3" fillId="0" borderId="0" applyFont="0" applyFill="0" applyBorder="0" applyAlignment="0" applyProtection="0"/>
    <xf numFmtId="0" fontId="11" fillId="0" borderId="40" applyNumberFormat="0" applyFill="0" applyProtection="0">
      <alignment horizontal="left" vertical="center" wrapText="1"/>
    </xf>
    <xf numFmtId="0" fontId="19" fillId="0" borderId="0"/>
    <xf numFmtId="0" fontId="1" fillId="0" borderId="0"/>
    <xf numFmtId="0" fontId="3" fillId="0" borderId="0"/>
    <xf numFmtId="0" fontId="19" fillId="0" borderId="0"/>
    <xf numFmtId="0" fontId="19" fillId="0" borderId="0"/>
  </cellStyleXfs>
  <cellXfs count="238">
    <xf numFmtId="0" fontId="0" fillId="0" borderId="0" xfId="0"/>
    <xf numFmtId="16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right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49" fontId="5" fillId="0" borderId="1" xfId="0" applyNumberFormat="1" applyFont="1" applyFill="1" applyBorder="1" applyAlignment="1">
      <alignment horizontal="left" vertical="center" wrapText="1" readingOrder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13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Font="1" applyFill="1" applyBorder="1"/>
    <xf numFmtId="0" fontId="4" fillId="0" borderId="5" xfId="0" applyFont="1" applyFill="1" applyBorder="1"/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/>
    <xf numFmtId="165" fontId="5" fillId="0" borderId="6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/>
    <xf numFmtId="0" fontId="4" fillId="0" borderId="8" xfId="0" applyFont="1" applyFill="1" applyBorder="1"/>
    <xf numFmtId="0" fontId="4" fillId="0" borderId="9" xfId="0" applyFont="1" applyFill="1" applyBorder="1" applyAlignment="1">
      <alignment horizontal="center" wrapText="1"/>
    </xf>
    <xf numFmtId="0" fontId="5" fillId="0" borderId="10" xfId="0" applyFont="1" applyFill="1" applyBorder="1"/>
    <xf numFmtId="165" fontId="5" fillId="0" borderId="9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4" fillId="0" borderId="13" xfId="0" applyFont="1" applyFill="1" applyBorder="1"/>
    <xf numFmtId="0" fontId="5" fillId="0" borderId="14" xfId="0" applyFont="1" applyFill="1" applyBorder="1" applyAlignment="1">
      <alignment horizontal="center" wrapText="1"/>
    </xf>
    <xf numFmtId="0" fontId="4" fillId="0" borderId="15" xfId="0" applyFont="1" applyFill="1" applyBorder="1"/>
    <xf numFmtId="165" fontId="4" fillId="0" borderId="14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wrapText="1"/>
    </xf>
    <xf numFmtId="0" fontId="4" fillId="0" borderId="9" xfId="0" applyFont="1" applyFill="1" applyBorder="1" applyAlignment="1">
      <alignment horizontal="left" wrapText="1"/>
    </xf>
    <xf numFmtId="165" fontId="4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wrapText="1"/>
    </xf>
    <xf numFmtId="165" fontId="4" fillId="0" borderId="16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wrapText="1"/>
    </xf>
    <xf numFmtId="0" fontId="8" fillId="0" borderId="14" xfId="0" applyFont="1" applyFill="1" applyBorder="1"/>
    <xf numFmtId="49" fontId="4" fillId="0" borderId="15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wrapText="1"/>
    </xf>
    <xf numFmtId="0" fontId="14" fillId="0" borderId="1" xfId="0" applyFont="1" applyFill="1" applyBorder="1"/>
    <xf numFmtId="165" fontId="4" fillId="0" borderId="6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/>
    <xf numFmtId="0" fontId="8" fillId="0" borderId="18" xfId="0" applyFont="1" applyFill="1" applyBorder="1" applyAlignment="1">
      <alignment wrapText="1"/>
    </xf>
    <xf numFmtId="49" fontId="5" fillId="0" borderId="20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8" fillId="0" borderId="24" xfId="0" applyFont="1" applyFill="1" applyBorder="1" applyAlignment="1">
      <alignment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/>
    <xf numFmtId="0" fontId="7" fillId="0" borderId="27" xfId="0" applyFont="1" applyFill="1" applyBorder="1" applyAlignment="1">
      <alignment wrapText="1"/>
    </xf>
    <xf numFmtId="49" fontId="4" fillId="0" borderId="28" xfId="0" applyNumberFormat="1" applyFont="1" applyFill="1" applyBorder="1" applyAlignment="1">
      <alignment horizontal="center" vertical="center" wrapText="1"/>
    </xf>
    <xf numFmtId="165" fontId="4" fillId="0" borderId="27" xfId="0" applyNumberFormat="1" applyFont="1" applyFill="1" applyBorder="1" applyAlignment="1">
      <alignment horizontal="center" vertical="center"/>
    </xf>
    <xf numFmtId="165" fontId="4" fillId="0" borderId="26" xfId="0" applyNumberFormat="1" applyFont="1" applyFill="1" applyBorder="1" applyAlignment="1">
      <alignment horizontal="center" vertical="center"/>
    </xf>
    <xf numFmtId="0" fontId="4" fillId="0" borderId="29" xfId="0" applyFont="1" applyFill="1" applyBorder="1"/>
    <xf numFmtId="0" fontId="4" fillId="0" borderId="3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 wrapText="1"/>
    </xf>
    <xf numFmtId="165" fontId="4" fillId="0" borderId="32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wrapText="1"/>
    </xf>
    <xf numFmtId="165" fontId="5" fillId="0" borderId="27" xfId="0" applyNumberFormat="1" applyFont="1" applyFill="1" applyBorder="1" applyAlignment="1">
      <alignment horizontal="center" vertical="center"/>
    </xf>
    <xf numFmtId="165" fontId="5" fillId="0" borderId="33" xfId="0" applyNumberFormat="1" applyFont="1" applyFill="1" applyBorder="1" applyAlignment="1">
      <alignment horizontal="center" vertical="center" wrapText="1"/>
    </xf>
    <xf numFmtId="165" fontId="5" fillId="0" borderId="2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center" vertical="center"/>
    </xf>
    <xf numFmtId="165" fontId="5" fillId="0" borderId="27" xfId="0" applyNumberFormat="1" applyFont="1" applyFill="1" applyBorder="1" applyAlignment="1">
      <alignment horizontal="center" vertical="center" wrapText="1"/>
    </xf>
    <xf numFmtId="165" fontId="5" fillId="0" borderId="26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35" xfId="0" applyNumberFormat="1" applyFont="1" applyFill="1" applyBorder="1" applyAlignment="1">
      <alignment horizontal="center" vertical="center" wrapText="1"/>
    </xf>
    <xf numFmtId="165" fontId="4" fillId="0" borderId="3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vertical="center" wrapText="1"/>
    </xf>
    <xf numFmtId="0" fontId="4" fillId="0" borderId="28" xfId="0" applyFont="1" applyFill="1" applyBorder="1"/>
    <xf numFmtId="0" fontId="5" fillId="0" borderId="29" xfId="0" applyFont="1" applyFill="1" applyBorder="1" applyAlignment="1">
      <alignment horizontal="center"/>
    </xf>
    <xf numFmtId="0" fontId="4" fillId="0" borderId="0" xfId="0" applyFont="1" applyFill="1" applyBorder="1"/>
    <xf numFmtId="165" fontId="5" fillId="0" borderId="30" xfId="0" applyNumberFormat="1" applyFont="1" applyFill="1" applyBorder="1" applyAlignment="1">
      <alignment horizontal="center" vertical="center"/>
    </xf>
    <xf numFmtId="165" fontId="5" fillId="0" borderId="31" xfId="0" applyNumberFormat="1" applyFont="1" applyFill="1" applyBorder="1" applyAlignment="1">
      <alignment horizontal="center" vertical="center"/>
    </xf>
    <xf numFmtId="165" fontId="5" fillId="0" borderId="3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center" vertical="top"/>
    </xf>
    <xf numFmtId="0" fontId="9" fillId="0" borderId="0" xfId="0" applyFont="1" applyFill="1"/>
    <xf numFmtId="0" fontId="9" fillId="0" borderId="0" xfId="0" applyFont="1" applyFill="1" applyAlignment="1">
      <alignment horizontal="left" vertical="top"/>
    </xf>
    <xf numFmtId="166" fontId="9" fillId="0" borderId="0" xfId="0" applyNumberFormat="1" applyFont="1" applyFill="1" applyAlignment="1">
      <alignment horizontal="left" vertical="top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/>
    <xf numFmtId="0" fontId="4" fillId="0" borderId="0" xfId="0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5" fillId="0" borderId="0" xfId="0" applyFont="1" applyFill="1" applyAlignment="1">
      <alignment horizontal="center" vertical="top"/>
    </xf>
    <xf numFmtId="164" fontId="15" fillId="0" borderId="0" xfId="0" applyNumberFormat="1" applyFont="1" applyFill="1" applyAlignment="1">
      <alignment horizontal="center" vertical="top"/>
    </xf>
    <xf numFmtId="164" fontId="15" fillId="0" borderId="0" xfId="0" applyNumberFormat="1" applyFont="1" applyFill="1" applyAlignment="1">
      <alignment horizontal="left" vertical="top" wrapText="1"/>
    </xf>
    <xf numFmtId="164" fontId="15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left" vertical="top" wrapText="1"/>
    </xf>
    <xf numFmtId="0" fontId="17" fillId="0" borderId="0" xfId="0" applyFont="1" applyFill="1"/>
    <xf numFmtId="0" fontId="4" fillId="0" borderId="1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top"/>
    </xf>
    <xf numFmtId="165" fontId="9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4" fontId="16" fillId="2" borderId="0" xfId="0" applyNumberFormat="1" applyFont="1" applyFill="1" applyAlignment="1">
      <alignment horizontal="right" vertical="top"/>
    </xf>
    <xf numFmtId="166" fontId="16" fillId="2" borderId="0" xfId="0" applyNumberFormat="1" applyFont="1" applyFill="1" applyAlignment="1">
      <alignment horizontal="left" vertical="top"/>
    </xf>
    <xf numFmtId="0" fontId="4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right" vertical="top"/>
    </xf>
    <xf numFmtId="166" fontId="9" fillId="2" borderId="0" xfId="0" applyNumberFormat="1" applyFont="1" applyFill="1" applyAlignment="1">
      <alignment horizontal="left" vertical="top"/>
    </xf>
    <xf numFmtId="164" fontId="4" fillId="2" borderId="0" xfId="0" applyNumberFormat="1" applyFont="1" applyFill="1" applyAlignment="1">
      <alignment horizontal="right" vertical="top"/>
    </xf>
    <xf numFmtId="164" fontId="9" fillId="2" borderId="0" xfId="0" applyNumberFormat="1" applyFont="1" applyFill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15" fillId="2" borderId="0" xfId="0" applyNumberFormat="1" applyFont="1" applyFill="1" applyAlignment="1">
      <alignment horizontal="right" vertical="top"/>
    </xf>
    <xf numFmtId="0" fontId="20" fillId="0" borderId="0" xfId="0" applyFont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right"/>
    </xf>
    <xf numFmtId="0" fontId="20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37" xfId="0" applyNumberFormat="1" applyFont="1" applyFill="1" applyBorder="1" applyAlignment="1">
      <alignment horizontal="center" vertical="center"/>
    </xf>
    <xf numFmtId="164" fontId="4" fillId="0" borderId="37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8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3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0">
    <cellStyle name="bckgrnd_900" xfId="1"/>
    <cellStyle name="cntr_arm10_Bord_900" xfId="2"/>
    <cellStyle name="Comma 2" xfId="3"/>
    <cellStyle name="left_arm10_BordWW_900" xfId="4"/>
    <cellStyle name="Normal" xfId="0" builtinId="0"/>
    <cellStyle name="Normal 16" xfId="5"/>
    <cellStyle name="Normal 2 5" xfId="6"/>
    <cellStyle name="Normal 3" xfId="7"/>
    <cellStyle name="Normal 4" xfId="8"/>
    <cellStyle name="Normal 9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9"/>
  <sheetViews>
    <sheetView topLeftCell="L79" zoomScale="114" zoomScaleNormal="114" workbookViewId="0">
      <selection activeCell="V88" sqref="V88"/>
    </sheetView>
  </sheetViews>
  <sheetFormatPr defaultRowHeight="10.5"/>
  <cols>
    <col min="1" max="1" width="6.6640625" style="170" customWidth="1"/>
    <col min="2" max="2" width="47.5" style="171" customWidth="1"/>
    <col min="3" max="9" width="13.33203125" style="170" customWidth="1"/>
    <col min="10" max="10" width="15.1640625" style="200" customWidth="1"/>
    <col min="11" max="11" width="15.1640625" style="172" customWidth="1"/>
    <col min="12" max="15" width="13" style="172" customWidth="1"/>
    <col min="16" max="16" width="15" style="205" customWidth="1"/>
    <col min="17" max="18" width="14.33203125" style="172" customWidth="1"/>
    <col min="19" max="19" width="12.83203125" style="205" customWidth="1"/>
    <col min="20" max="21" width="13.5" style="172" customWidth="1"/>
    <col min="22" max="22" width="27.83203125" style="174" customWidth="1"/>
    <col min="23" max="16384" width="9.33203125" style="174"/>
  </cols>
  <sheetData>
    <row r="1" spans="1:23" ht="13.5">
      <c r="V1" s="214" t="s">
        <v>643</v>
      </c>
      <c r="W1" s="215"/>
    </row>
    <row r="2" spans="1:23" ht="13.5">
      <c r="V2" s="215"/>
      <c r="W2" s="216" t="s">
        <v>637</v>
      </c>
    </row>
    <row r="3" spans="1:23" ht="13.5">
      <c r="V3" s="216" t="s">
        <v>638</v>
      </c>
      <c r="W3" s="215"/>
    </row>
    <row r="4" spans="1:23" ht="20.25" customHeight="1">
      <c r="L4" s="173"/>
      <c r="M4" s="173"/>
      <c r="N4" s="173"/>
      <c r="O4" s="173"/>
      <c r="R4" s="173"/>
      <c r="U4" s="164"/>
      <c r="V4" s="216" t="s">
        <v>639</v>
      </c>
      <c r="W4" s="215"/>
    </row>
    <row r="5" spans="1:23" ht="15" customHeight="1">
      <c r="A5" s="175"/>
      <c r="B5" s="175"/>
      <c r="C5" s="175"/>
      <c r="D5" s="176"/>
      <c r="E5" s="176"/>
      <c r="F5" s="176"/>
      <c r="G5" s="176"/>
      <c r="H5" s="176"/>
      <c r="I5" s="176"/>
      <c r="J5" s="201"/>
      <c r="K5" s="176"/>
      <c r="L5" s="176"/>
      <c r="M5" s="176"/>
      <c r="N5" s="176"/>
      <c r="O5" s="176"/>
      <c r="P5" s="206"/>
      <c r="Q5" s="176"/>
      <c r="R5" s="176"/>
      <c r="S5" s="206"/>
      <c r="T5" s="176"/>
      <c r="U5" s="176"/>
      <c r="V5" s="217" t="s">
        <v>641</v>
      </c>
      <c r="W5" s="215"/>
    </row>
    <row r="6" spans="1:23" ht="27" customHeight="1">
      <c r="A6" s="218" t="s">
        <v>630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</row>
    <row r="7" spans="1:23" ht="21" customHeight="1" thickBot="1">
      <c r="S7" s="207"/>
      <c r="V7" s="165" t="s">
        <v>0</v>
      </c>
    </row>
    <row r="8" spans="1:23" ht="21.75" customHeight="1">
      <c r="A8" s="224" t="s">
        <v>1</v>
      </c>
      <c r="B8" s="222" t="s">
        <v>2</v>
      </c>
      <c r="C8" s="222" t="s">
        <v>3</v>
      </c>
      <c r="D8" s="226" t="s">
        <v>623</v>
      </c>
      <c r="E8" s="226"/>
      <c r="F8" s="226"/>
      <c r="G8" s="226" t="s">
        <v>624</v>
      </c>
      <c r="H8" s="226"/>
      <c r="I8" s="226"/>
      <c r="J8" s="226" t="s">
        <v>120</v>
      </c>
      <c r="K8" s="226"/>
      <c r="L8" s="226"/>
      <c r="M8" s="227" t="s">
        <v>625</v>
      </c>
      <c r="N8" s="227"/>
      <c r="O8" s="227"/>
      <c r="P8" s="226" t="s">
        <v>121</v>
      </c>
      <c r="Q8" s="226"/>
      <c r="R8" s="226"/>
      <c r="S8" s="226" t="s">
        <v>626</v>
      </c>
      <c r="T8" s="226"/>
      <c r="U8" s="226"/>
      <c r="V8" s="166" t="s">
        <v>119</v>
      </c>
    </row>
    <row r="9" spans="1:23" ht="21" customHeight="1">
      <c r="A9" s="225"/>
      <c r="B9" s="223"/>
      <c r="C9" s="223"/>
      <c r="D9" s="219" t="s">
        <v>4</v>
      </c>
      <c r="E9" s="219" t="s">
        <v>5</v>
      </c>
      <c r="F9" s="219"/>
      <c r="G9" s="219" t="s">
        <v>4</v>
      </c>
      <c r="H9" s="219" t="s">
        <v>5</v>
      </c>
      <c r="I9" s="219"/>
      <c r="J9" s="220" t="s">
        <v>4</v>
      </c>
      <c r="K9" s="219" t="s">
        <v>5</v>
      </c>
      <c r="L9" s="219"/>
      <c r="M9" s="219" t="s">
        <v>4</v>
      </c>
      <c r="N9" s="219" t="s">
        <v>5</v>
      </c>
      <c r="O9" s="219"/>
      <c r="P9" s="220" t="s">
        <v>4</v>
      </c>
      <c r="Q9" s="219" t="s">
        <v>5</v>
      </c>
      <c r="R9" s="219"/>
      <c r="S9" s="220" t="s">
        <v>4</v>
      </c>
      <c r="T9" s="219" t="s">
        <v>5</v>
      </c>
      <c r="U9" s="219"/>
      <c r="V9" s="221" t="s">
        <v>627</v>
      </c>
    </row>
    <row r="10" spans="1:23" ht="33" customHeight="1">
      <c r="A10" s="225"/>
      <c r="B10" s="223"/>
      <c r="C10" s="223"/>
      <c r="D10" s="219"/>
      <c r="E10" s="40" t="s">
        <v>6</v>
      </c>
      <c r="F10" s="40" t="s">
        <v>7</v>
      </c>
      <c r="G10" s="219"/>
      <c r="H10" s="40" t="s">
        <v>6</v>
      </c>
      <c r="I10" s="40" t="s">
        <v>7</v>
      </c>
      <c r="J10" s="220"/>
      <c r="K10" s="40" t="s">
        <v>6</v>
      </c>
      <c r="L10" s="40" t="s">
        <v>7</v>
      </c>
      <c r="M10" s="219"/>
      <c r="N10" s="40" t="s">
        <v>6</v>
      </c>
      <c r="O10" s="40" t="s">
        <v>7</v>
      </c>
      <c r="P10" s="220"/>
      <c r="Q10" s="40" t="s">
        <v>6</v>
      </c>
      <c r="R10" s="40" t="s">
        <v>7</v>
      </c>
      <c r="S10" s="220"/>
      <c r="T10" s="40" t="s">
        <v>6</v>
      </c>
      <c r="U10" s="40" t="s">
        <v>7</v>
      </c>
      <c r="V10" s="221"/>
    </row>
    <row r="11" spans="1:23" s="177" customFormat="1" ht="23.25" customHeight="1">
      <c r="A11" s="168">
        <v>1</v>
      </c>
      <c r="B11" s="167">
        <v>2</v>
      </c>
      <c r="C11" s="167">
        <v>3</v>
      </c>
      <c r="D11" s="167">
        <v>4</v>
      </c>
      <c r="E11" s="167">
        <v>5</v>
      </c>
      <c r="F11" s="167">
        <v>6</v>
      </c>
      <c r="G11" s="167">
        <v>7</v>
      </c>
      <c r="H11" s="167">
        <v>8</v>
      </c>
      <c r="I11" s="167">
        <v>9</v>
      </c>
      <c r="J11" s="202">
        <v>10</v>
      </c>
      <c r="K11" s="167">
        <v>11</v>
      </c>
      <c r="L11" s="167">
        <v>12</v>
      </c>
      <c r="M11" s="167">
        <v>13</v>
      </c>
      <c r="N11" s="167">
        <v>14</v>
      </c>
      <c r="O11" s="167">
        <v>15</v>
      </c>
      <c r="P11" s="202">
        <v>16</v>
      </c>
      <c r="Q11" s="167">
        <v>17</v>
      </c>
      <c r="R11" s="167">
        <v>18</v>
      </c>
      <c r="S11" s="202">
        <v>19</v>
      </c>
      <c r="T11" s="167">
        <v>20</v>
      </c>
      <c r="U11" s="167">
        <v>21</v>
      </c>
      <c r="V11" s="169">
        <v>22</v>
      </c>
    </row>
    <row r="12" spans="1:23" s="177" customFormat="1" ht="23.25" customHeight="1">
      <c r="A12" s="13" t="s">
        <v>8</v>
      </c>
      <c r="B12" s="14" t="s">
        <v>122</v>
      </c>
      <c r="C12" s="13" t="s">
        <v>9</v>
      </c>
      <c r="D12" s="15">
        <f>SUM(D14+D55+D79)</f>
        <v>7300817.3237999994</v>
      </c>
      <c r="E12" s="15">
        <f t="shared" ref="E12:U12" si="0">SUM(E14+E55+E79)</f>
        <v>5692254.912800001</v>
      </c>
      <c r="F12" s="15">
        <f t="shared" si="0"/>
        <v>2058562.4109999998</v>
      </c>
      <c r="G12" s="15">
        <f>SUM(G14+G55+G79)</f>
        <v>7858944.6364999991</v>
      </c>
      <c r="H12" s="15">
        <f t="shared" si="0"/>
        <v>6697034.7084999997</v>
      </c>
      <c r="I12" s="15">
        <f t="shared" si="0"/>
        <v>2087892.9280000001</v>
      </c>
      <c r="J12" s="203">
        <f>SUM(J14+J55+J79)</f>
        <v>9854165.1467480175</v>
      </c>
      <c r="K12" s="15">
        <f>SUM(K14+K55+K79)</f>
        <v>7344422.8927480197</v>
      </c>
      <c r="L12" s="15">
        <f>SUM(L14+L55+L79)</f>
        <v>3435725.2540000002</v>
      </c>
      <c r="M12" s="16">
        <f>J12-G12</f>
        <v>1995220.5102480184</v>
      </c>
      <c r="N12" s="16">
        <f>K12-H12</f>
        <v>647388.18424801994</v>
      </c>
      <c r="O12" s="16">
        <f>L12-I12</f>
        <v>1347832.3260000001</v>
      </c>
      <c r="P12" s="203">
        <f>SUM(P14+P55+P79)</f>
        <v>9256087.1517440714</v>
      </c>
      <c r="Q12" s="15">
        <f>SUM(Q14+Q55+Q79)</f>
        <v>7807087.1517440714</v>
      </c>
      <c r="R12" s="15">
        <f>SUM(R14+R55+R79)</f>
        <v>2652291.3297267295</v>
      </c>
      <c r="S12" s="203">
        <f t="shared" si="0"/>
        <v>9860959.6421257909</v>
      </c>
      <c r="T12" s="15">
        <f t="shared" si="0"/>
        <v>8306959.6421257909</v>
      </c>
      <c r="U12" s="15">
        <f t="shared" si="0"/>
        <v>2835924.7534763529</v>
      </c>
      <c r="V12" s="178"/>
    </row>
    <row r="13" spans="1:23" ht="16.5" customHeight="1">
      <c r="A13" s="17"/>
      <c r="B13" s="18" t="s">
        <v>123</v>
      </c>
      <c r="C13" s="17"/>
      <c r="D13" s="15"/>
      <c r="E13" s="15"/>
      <c r="F13" s="15"/>
      <c r="G13" s="15"/>
      <c r="H13" s="15"/>
      <c r="I13" s="15"/>
      <c r="J13" s="203"/>
      <c r="K13" s="15"/>
      <c r="L13" s="15"/>
      <c r="M13" s="16"/>
      <c r="N13" s="16"/>
      <c r="O13" s="16"/>
      <c r="P13" s="203"/>
      <c r="Q13" s="15"/>
      <c r="R13" s="15"/>
      <c r="S13" s="203"/>
      <c r="T13" s="15"/>
      <c r="U13" s="15"/>
      <c r="V13" s="15"/>
    </row>
    <row r="14" spans="1:23" s="177" customFormat="1" ht="40.5" customHeight="1">
      <c r="A14" s="13" t="s">
        <v>10</v>
      </c>
      <c r="B14" s="14" t="s">
        <v>124</v>
      </c>
      <c r="C14" s="13" t="s">
        <v>11</v>
      </c>
      <c r="D14" s="15">
        <f t="shared" ref="D14:D97" si="1">SUM(E14:F14)</f>
        <v>1333166.4964000001</v>
      </c>
      <c r="E14" s="15">
        <f>SUM(E16+E21+E24+E45+E49)</f>
        <v>1333166.4964000001</v>
      </c>
      <c r="F14" s="15">
        <f>SUM(F16+F21+F24+F45+F49)</f>
        <v>0</v>
      </c>
      <c r="G14" s="15">
        <f>SUM(H14:I14)</f>
        <v>1820882.5269999998</v>
      </c>
      <c r="H14" s="15">
        <f>SUM(H16+H21+H24+H45+H49)</f>
        <v>1820882.5269999998</v>
      </c>
      <c r="I14" s="15">
        <f>SUM(I16+I21+I24+I45+I49)</f>
        <v>0</v>
      </c>
      <c r="J14" s="203">
        <f>SUM(K14:L14)</f>
        <v>2005277.6999999997</v>
      </c>
      <c r="K14" s="15">
        <f>SUM(K16+K21+K24+K45+K49)</f>
        <v>2005277.6999999997</v>
      </c>
      <c r="L14" s="15">
        <f>SUM(L16+L21+L24+L45+L49)</f>
        <v>0</v>
      </c>
      <c r="M14" s="16">
        <f>J14-G14</f>
        <v>184395.17299999995</v>
      </c>
      <c r="N14" s="16">
        <f>K14-H14</f>
        <v>184395.17299999995</v>
      </c>
      <c r="O14" s="16">
        <f>L14-I14</f>
        <v>0</v>
      </c>
      <c r="P14" s="203">
        <f>SUM(Q14:R14)</f>
        <v>2015396.5</v>
      </c>
      <c r="Q14" s="15">
        <f>SUM(Q16+Q21+Q24+Q45+Q49)</f>
        <v>2015396.5</v>
      </c>
      <c r="R14" s="15">
        <f>SUM(R16+R21+R24+R45+R49)</f>
        <v>0</v>
      </c>
      <c r="S14" s="203">
        <f>SUM(T14:U14)</f>
        <v>2018140.5999999999</v>
      </c>
      <c r="T14" s="15">
        <f>SUM(T16+T21+T24+T45+T49)</f>
        <v>2018140.5999999999</v>
      </c>
      <c r="U14" s="15">
        <f>SUM(U16+U21+U24+U45+U49)</f>
        <v>0</v>
      </c>
      <c r="V14" s="25"/>
    </row>
    <row r="15" spans="1:23" ht="19.5" customHeight="1">
      <c r="A15" s="17"/>
      <c r="B15" s="18" t="s">
        <v>123</v>
      </c>
      <c r="C15" s="17"/>
      <c r="D15" s="15"/>
      <c r="E15" s="15"/>
      <c r="F15" s="15"/>
      <c r="G15" s="15"/>
      <c r="H15" s="19"/>
      <c r="I15" s="19"/>
      <c r="J15" s="203"/>
      <c r="K15" s="20"/>
      <c r="L15" s="20"/>
      <c r="M15" s="16"/>
      <c r="N15" s="16"/>
      <c r="O15" s="16"/>
      <c r="P15" s="203"/>
      <c r="Q15" s="20"/>
      <c r="R15" s="20"/>
      <c r="S15" s="203"/>
      <c r="T15" s="20"/>
      <c r="U15" s="20"/>
      <c r="V15" s="25"/>
    </row>
    <row r="16" spans="1:23" s="177" customFormat="1" ht="39.75" customHeight="1">
      <c r="A16" s="13" t="s">
        <v>12</v>
      </c>
      <c r="B16" s="14" t="s">
        <v>125</v>
      </c>
      <c r="C16" s="13" t="s">
        <v>13</v>
      </c>
      <c r="D16" s="15">
        <f t="shared" si="1"/>
        <v>286276.78739999997</v>
      </c>
      <c r="E16" s="15">
        <f>SUM(E18:E20)</f>
        <v>286276.78739999997</v>
      </c>
      <c r="F16" s="15">
        <f>SUM(F18:F20)</f>
        <v>0</v>
      </c>
      <c r="G16" s="15">
        <f>SUM(H16:I16)</f>
        <v>532704.54500000004</v>
      </c>
      <c r="H16" s="15">
        <f>SUM(H18:H20)</f>
        <v>532704.54500000004</v>
      </c>
      <c r="I16" s="15">
        <f>SUM(I18:I20)</f>
        <v>0</v>
      </c>
      <c r="J16" s="203">
        <f>SUM(K16:L16)</f>
        <v>710272.69999999984</v>
      </c>
      <c r="K16" s="15">
        <f>SUM(K18:K20)</f>
        <v>710272.69999999984</v>
      </c>
      <c r="L16" s="15">
        <f>SUM(L18:L20)</f>
        <v>0</v>
      </c>
      <c r="M16" s="16">
        <f>J16-G16</f>
        <v>177568.1549999998</v>
      </c>
      <c r="N16" s="16">
        <f>K16-H16</f>
        <v>177568.1549999998</v>
      </c>
      <c r="O16" s="16">
        <f>L16-I16</f>
        <v>0</v>
      </c>
      <c r="P16" s="203">
        <f>SUM(Q16:R16)</f>
        <v>712125.49999999988</v>
      </c>
      <c r="Q16" s="15">
        <f>SUM(Q18:Q20)</f>
        <v>712125.49999999988</v>
      </c>
      <c r="R16" s="15">
        <f>SUM(R18:R20)</f>
        <v>0</v>
      </c>
      <c r="S16" s="203">
        <f>SUM(T16:U16)</f>
        <v>712205.59999999986</v>
      </c>
      <c r="T16" s="15">
        <f>SUM(T18:T20)</f>
        <v>712205.59999999986</v>
      </c>
      <c r="U16" s="15">
        <f>SUM(U18:U20)</f>
        <v>0</v>
      </c>
      <c r="V16" s="25"/>
    </row>
    <row r="17" spans="1:22" ht="12.75" customHeight="1">
      <c r="A17" s="17"/>
      <c r="B17" s="18" t="s">
        <v>123</v>
      </c>
      <c r="C17" s="17"/>
      <c r="D17" s="15"/>
      <c r="E17" s="19"/>
      <c r="F17" s="19"/>
      <c r="G17" s="15"/>
      <c r="H17" s="19"/>
      <c r="I17" s="19"/>
      <c r="J17" s="203"/>
      <c r="K17" s="19"/>
      <c r="L17" s="19"/>
      <c r="M17" s="16"/>
      <c r="N17" s="16"/>
      <c r="O17" s="16"/>
      <c r="P17" s="203"/>
      <c r="Q17" s="19"/>
      <c r="R17" s="19"/>
      <c r="S17" s="203"/>
      <c r="T17" s="19"/>
      <c r="U17" s="19"/>
      <c r="V17" s="25"/>
    </row>
    <row r="18" spans="1:22" s="177" customFormat="1" ht="40.5" customHeight="1">
      <c r="A18" s="17" t="s">
        <v>14</v>
      </c>
      <c r="B18" s="18" t="s">
        <v>126</v>
      </c>
      <c r="C18" s="17" t="s">
        <v>9</v>
      </c>
      <c r="D18" s="15">
        <f t="shared" si="1"/>
        <v>7164.826</v>
      </c>
      <c r="E18" s="19">
        <v>7164.826</v>
      </c>
      <c r="F18" s="19"/>
      <c r="G18" s="15">
        <f>SUM(H18:I18)</f>
        <v>5564.06</v>
      </c>
      <c r="H18" s="19">
        <v>5564.06</v>
      </c>
      <c r="I18" s="19"/>
      <c r="J18" s="203">
        <f>SUM(K18:L18)</f>
        <v>5564.06</v>
      </c>
      <c r="K18" s="19">
        <f>+H18</f>
        <v>5564.06</v>
      </c>
      <c r="L18" s="19"/>
      <c r="M18" s="16">
        <f t="shared" ref="M18:O75" si="2">J18-G18</f>
        <v>0</v>
      </c>
      <c r="N18" s="16">
        <f t="shared" si="2"/>
        <v>0</v>
      </c>
      <c r="O18" s="16">
        <f t="shared" si="2"/>
        <v>0</v>
      </c>
      <c r="P18" s="203">
        <f>SUM(Q18:R18)</f>
        <v>5564.06</v>
      </c>
      <c r="Q18" s="19">
        <f>+K18</f>
        <v>5564.06</v>
      </c>
      <c r="R18" s="19"/>
      <c r="S18" s="203">
        <f>SUM(T18:U18)</f>
        <v>5564.06</v>
      </c>
      <c r="T18" s="19">
        <f>+Q18</f>
        <v>5564.06</v>
      </c>
      <c r="U18" s="19"/>
      <c r="V18" s="25"/>
    </row>
    <row r="19" spans="1:22" s="177" customFormat="1" ht="33.75" customHeight="1">
      <c r="A19" s="17" t="s">
        <v>15</v>
      </c>
      <c r="B19" s="18" t="s">
        <v>127</v>
      </c>
      <c r="C19" s="17" t="s">
        <v>9</v>
      </c>
      <c r="D19" s="15">
        <f t="shared" si="1"/>
        <v>7329.6360000000004</v>
      </c>
      <c r="E19" s="19">
        <v>7329.6360000000004</v>
      </c>
      <c r="F19" s="19"/>
      <c r="G19" s="15">
        <f>SUM(H19:I19)</f>
        <v>4504.3</v>
      </c>
      <c r="H19" s="19">
        <v>4504.3</v>
      </c>
      <c r="I19" s="19"/>
      <c r="J19" s="203">
        <f>SUM(K19:L19)</f>
        <v>4504.3</v>
      </c>
      <c r="K19" s="19">
        <f>+H19</f>
        <v>4504.3</v>
      </c>
      <c r="L19" s="19"/>
      <c r="M19" s="16">
        <f t="shared" si="2"/>
        <v>0</v>
      </c>
      <c r="N19" s="16">
        <f t="shared" si="2"/>
        <v>0</v>
      </c>
      <c r="O19" s="16">
        <f t="shared" si="2"/>
        <v>0</v>
      </c>
      <c r="P19" s="203">
        <f>SUM(Q19:R19)</f>
        <v>4504.3</v>
      </c>
      <c r="Q19" s="19">
        <f t="shared" ref="Q19" si="3">+K19</f>
        <v>4504.3</v>
      </c>
      <c r="R19" s="19"/>
      <c r="S19" s="203">
        <f>SUM(T19:U19)</f>
        <v>4504.3</v>
      </c>
      <c r="T19" s="19">
        <f t="shared" ref="T19" si="4">+Q19</f>
        <v>4504.3</v>
      </c>
      <c r="U19" s="19"/>
      <c r="V19" s="25"/>
    </row>
    <row r="20" spans="1:22" s="177" customFormat="1" ht="126">
      <c r="A20" s="17" t="s">
        <v>16</v>
      </c>
      <c r="B20" s="18" t="s">
        <v>128</v>
      </c>
      <c r="C20" s="17" t="s">
        <v>9</v>
      </c>
      <c r="D20" s="15">
        <f t="shared" si="1"/>
        <v>271782.32539999997</v>
      </c>
      <c r="E20" s="19">
        <v>271782.32539999997</v>
      </c>
      <c r="F20" s="19"/>
      <c r="G20" s="15">
        <f>SUM(H20:I20)</f>
        <v>522636.185</v>
      </c>
      <c r="H20" s="19">
        <v>522636.185</v>
      </c>
      <c r="I20" s="19"/>
      <c r="J20" s="203">
        <f>SUM(K20:L20)</f>
        <v>700204.33999999985</v>
      </c>
      <c r="K20" s="19">
        <v>700204.33999999985</v>
      </c>
      <c r="L20" s="19"/>
      <c r="M20" s="16">
        <f t="shared" si="2"/>
        <v>177568.15499999985</v>
      </c>
      <c r="N20" s="16">
        <f t="shared" si="2"/>
        <v>177568.15499999985</v>
      </c>
      <c r="O20" s="16">
        <f t="shared" si="2"/>
        <v>0</v>
      </c>
      <c r="P20" s="203">
        <f>SUM(Q20:R20)</f>
        <v>702057.1399999999</v>
      </c>
      <c r="Q20" s="19">
        <v>702057.1399999999</v>
      </c>
      <c r="R20" s="19"/>
      <c r="S20" s="203">
        <f>SUM(T20:U20)</f>
        <v>702137.23999999987</v>
      </c>
      <c r="T20" s="19">
        <v>702137.23999999987</v>
      </c>
      <c r="U20" s="19"/>
      <c r="V20" s="199" t="s">
        <v>635</v>
      </c>
    </row>
    <row r="21" spans="1:22" s="177" customFormat="1" ht="19.5" customHeight="1">
      <c r="A21" s="13" t="s">
        <v>17</v>
      </c>
      <c r="B21" s="14" t="s">
        <v>129</v>
      </c>
      <c r="C21" s="13" t="s">
        <v>18</v>
      </c>
      <c r="D21" s="15">
        <f t="shared" si="1"/>
        <v>849216.12609999999</v>
      </c>
      <c r="E21" s="15">
        <f>SUM(E23)</f>
        <v>849216.12609999999</v>
      </c>
      <c r="F21" s="15">
        <f>SUM(F23)</f>
        <v>0</v>
      </c>
      <c r="G21" s="15">
        <f>SUM(H21:I21)</f>
        <v>1100071.9819999998</v>
      </c>
      <c r="H21" s="15">
        <f>SUM(H23)</f>
        <v>1100071.9819999998</v>
      </c>
      <c r="I21" s="15">
        <f>SUM(I23)</f>
        <v>0</v>
      </c>
      <c r="J21" s="203">
        <f>SUM(K21:L21)</f>
        <v>1102115</v>
      </c>
      <c r="K21" s="15">
        <f>SUM(K23)</f>
        <v>1102115</v>
      </c>
      <c r="L21" s="15">
        <f>SUM(L23)</f>
        <v>0</v>
      </c>
      <c r="M21" s="16">
        <f t="shared" si="2"/>
        <v>2043.0180000001565</v>
      </c>
      <c r="N21" s="16">
        <f t="shared" si="2"/>
        <v>2043.0180000001565</v>
      </c>
      <c r="O21" s="16">
        <f t="shared" si="2"/>
        <v>0</v>
      </c>
      <c r="P21" s="203">
        <f>SUM(Q21:R21)</f>
        <v>1108317</v>
      </c>
      <c r="Q21" s="15">
        <f>SUM(Q23)</f>
        <v>1108317</v>
      </c>
      <c r="R21" s="15">
        <f>SUM(R23)</f>
        <v>0</v>
      </c>
      <c r="S21" s="203">
        <f>SUM(T21:U21)</f>
        <v>1108317</v>
      </c>
      <c r="T21" s="15">
        <f>SUM(T23)</f>
        <v>1108317</v>
      </c>
      <c r="U21" s="15">
        <f>SUM(U23)</f>
        <v>0</v>
      </c>
      <c r="V21" s="25"/>
    </row>
    <row r="22" spans="1:22" ht="16.5" customHeight="1">
      <c r="A22" s="17"/>
      <c r="B22" s="18" t="s">
        <v>123</v>
      </c>
      <c r="C22" s="17"/>
      <c r="D22" s="15"/>
      <c r="E22" s="19"/>
      <c r="F22" s="19"/>
      <c r="G22" s="15"/>
      <c r="H22" s="19"/>
      <c r="I22" s="19"/>
      <c r="J22" s="203"/>
      <c r="K22" s="19"/>
      <c r="L22" s="19"/>
      <c r="M22" s="16"/>
      <c r="N22" s="16"/>
      <c r="O22" s="16"/>
      <c r="P22" s="203"/>
      <c r="Q22" s="19"/>
      <c r="R22" s="19"/>
      <c r="S22" s="203"/>
      <c r="T22" s="19"/>
      <c r="U22" s="19"/>
      <c r="V22" s="25"/>
    </row>
    <row r="23" spans="1:22" s="177" customFormat="1" ht="63">
      <c r="A23" s="17" t="s">
        <v>19</v>
      </c>
      <c r="B23" s="18" t="s">
        <v>130</v>
      </c>
      <c r="C23" s="17" t="s">
        <v>9</v>
      </c>
      <c r="D23" s="15">
        <f t="shared" si="1"/>
        <v>849216.12609999999</v>
      </c>
      <c r="E23" s="19">
        <v>849216.12609999999</v>
      </c>
      <c r="F23" s="19"/>
      <c r="G23" s="15">
        <f>SUM(H23:I23)</f>
        <v>1100071.9819999998</v>
      </c>
      <c r="H23" s="19">
        <v>1100071.9819999998</v>
      </c>
      <c r="I23" s="19"/>
      <c r="J23" s="203">
        <f>SUM(K23:L23)</f>
        <v>1102115</v>
      </c>
      <c r="K23" s="19">
        <v>1102115</v>
      </c>
      <c r="L23" s="19"/>
      <c r="M23" s="16">
        <f t="shared" ref="M23" si="5">J23-G23</f>
        <v>2043.0180000001565</v>
      </c>
      <c r="N23" s="16">
        <f t="shared" ref="N23" si="6">K23-H23</f>
        <v>2043.0180000001565</v>
      </c>
      <c r="O23" s="16">
        <f t="shared" ref="O23" si="7">L23-I23</f>
        <v>0</v>
      </c>
      <c r="P23" s="203">
        <f>SUM(Q23:R23)</f>
        <v>1108317</v>
      </c>
      <c r="Q23" s="19">
        <v>1108317</v>
      </c>
      <c r="R23" s="19"/>
      <c r="S23" s="203">
        <f>SUM(T23:U23)</f>
        <v>1108317</v>
      </c>
      <c r="T23" s="19">
        <f t="shared" ref="T23" si="8">+Q23</f>
        <v>1108317</v>
      </c>
      <c r="U23" s="19"/>
      <c r="V23" s="199" t="s">
        <v>636</v>
      </c>
    </row>
    <row r="24" spans="1:22" s="177" customFormat="1" ht="80.25" customHeight="1">
      <c r="A24" s="13" t="s">
        <v>20</v>
      </c>
      <c r="B24" s="14" t="s">
        <v>131</v>
      </c>
      <c r="C24" s="13" t="s">
        <v>21</v>
      </c>
      <c r="D24" s="15">
        <f t="shared" si="1"/>
        <v>139478.38290000003</v>
      </c>
      <c r="E24" s="15">
        <f>SUM(E26:E44)</f>
        <v>139478.38290000003</v>
      </c>
      <c r="F24" s="15">
        <f>SUM(F26:F44)</f>
        <v>0</v>
      </c>
      <c r="G24" s="15">
        <f>SUM(H24:I24)</f>
        <v>133106</v>
      </c>
      <c r="H24" s="15">
        <f>SUM(H26:H44)</f>
        <v>133106</v>
      </c>
      <c r="I24" s="15">
        <f>SUM(I26:I44)</f>
        <v>0</v>
      </c>
      <c r="J24" s="203">
        <f>SUM(K24:L24)</f>
        <v>137890</v>
      </c>
      <c r="K24" s="15">
        <f>SUM(K26:K44)</f>
        <v>137890</v>
      </c>
      <c r="L24" s="15">
        <f>SUM(L26:L44)</f>
        <v>0</v>
      </c>
      <c r="M24" s="16">
        <f t="shared" si="2"/>
        <v>4784</v>
      </c>
      <c r="N24" s="16">
        <f t="shared" si="2"/>
        <v>4784</v>
      </c>
      <c r="O24" s="16">
        <f t="shared" si="2"/>
        <v>0</v>
      </c>
      <c r="P24" s="203">
        <f>SUM(Q24:R24)</f>
        <v>139954</v>
      </c>
      <c r="Q24" s="15">
        <f>SUM(Q26:Q44)</f>
        <v>139954</v>
      </c>
      <c r="R24" s="15">
        <f>SUM(R26:R44)</f>
        <v>0</v>
      </c>
      <c r="S24" s="203">
        <f>SUM(T24:U24)</f>
        <v>142618</v>
      </c>
      <c r="T24" s="15">
        <f>SUM(T26:T44)</f>
        <v>142618</v>
      </c>
      <c r="U24" s="15">
        <f>SUM(U26:U44)</f>
        <v>0</v>
      </c>
      <c r="V24" s="25"/>
    </row>
    <row r="25" spans="1:22" ht="12.75" customHeight="1">
      <c r="A25" s="17"/>
      <c r="B25" s="18" t="s">
        <v>123</v>
      </c>
      <c r="C25" s="17"/>
      <c r="D25" s="15"/>
      <c r="E25" s="19"/>
      <c r="F25" s="19"/>
      <c r="G25" s="15"/>
      <c r="H25" s="19"/>
      <c r="I25" s="19"/>
      <c r="J25" s="203"/>
      <c r="K25" s="19"/>
      <c r="L25" s="19"/>
      <c r="M25" s="16"/>
      <c r="N25" s="16"/>
      <c r="O25" s="16"/>
      <c r="P25" s="203"/>
      <c r="Q25" s="19"/>
      <c r="R25" s="19"/>
      <c r="S25" s="203"/>
      <c r="T25" s="19"/>
      <c r="U25" s="19"/>
      <c r="V25" s="25"/>
    </row>
    <row r="26" spans="1:22" ht="49.5" customHeight="1">
      <c r="A26" s="17" t="s">
        <v>22</v>
      </c>
      <c r="B26" s="18" t="s">
        <v>132</v>
      </c>
      <c r="C26" s="17" t="s">
        <v>9</v>
      </c>
      <c r="D26" s="15">
        <f t="shared" si="1"/>
        <v>7102</v>
      </c>
      <c r="E26" s="19">
        <v>7102</v>
      </c>
      <c r="F26" s="19"/>
      <c r="G26" s="15">
        <f t="shared" ref="G26:G41" si="9">SUM(H26:I26)</f>
        <v>11005</v>
      </c>
      <c r="H26" s="19">
        <v>11005</v>
      </c>
      <c r="I26" s="19"/>
      <c r="J26" s="203">
        <f t="shared" ref="J26:J44" si="10">SUM(K26:L26)</f>
        <v>11005</v>
      </c>
      <c r="K26" s="19">
        <f t="shared" ref="K26:K42" si="11">+H26</f>
        <v>11005</v>
      </c>
      <c r="L26" s="19"/>
      <c r="M26" s="16">
        <f t="shared" ref="M26:M44" si="12">J26-G26</f>
        <v>0</v>
      </c>
      <c r="N26" s="16">
        <f t="shared" ref="N26:N44" si="13">K26-H26</f>
        <v>0</v>
      </c>
      <c r="O26" s="16">
        <f t="shared" ref="O26:O44" si="14">L26-I26</f>
        <v>0</v>
      </c>
      <c r="P26" s="203">
        <f t="shared" ref="P26:P44" si="15">SUM(Q26:R26)</f>
        <v>11005</v>
      </c>
      <c r="Q26" s="19">
        <f t="shared" ref="Q26:Q43" si="16">+K26</f>
        <v>11005</v>
      </c>
      <c r="R26" s="19"/>
      <c r="S26" s="203">
        <f t="shared" ref="S26:S44" si="17">SUM(T26:U26)</f>
        <v>11005</v>
      </c>
      <c r="T26" s="19">
        <f t="shared" ref="T26:T43" si="18">+Q26</f>
        <v>11005</v>
      </c>
      <c r="U26" s="19"/>
      <c r="V26" s="199" t="s">
        <v>612</v>
      </c>
    </row>
    <row r="27" spans="1:22" ht="56.25" customHeight="1">
      <c r="A27" s="17" t="s">
        <v>23</v>
      </c>
      <c r="B27" s="18" t="s">
        <v>133</v>
      </c>
      <c r="C27" s="17" t="s">
        <v>9</v>
      </c>
      <c r="D27" s="15">
        <f t="shared" si="1"/>
        <v>2312</v>
      </c>
      <c r="E27" s="19">
        <v>2312</v>
      </c>
      <c r="F27" s="19"/>
      <c r="G27" s="15">
        <f t="shared" si="9"/>
        <v>126</v>
      </c>
      <c r="H27" s="19">
        <v>126</v>
      </c>
      <c r="I27" s="19"/>
      <c r="J27" s="203">
        <f t="shared" si="10"/>
        <v>126</v>
      </c>
      <c r="K27" s="19">
        <f t="shared" si="11"/>
        <v>126</v>
      </c>
      <c r="L27" s="19"/>
      <c r="M27" s="16">
        <f t="shared" si="12"/>
        <v>0</v>
      </c>
      <c r="N27" s="16">
        <f t="shared" si="13"/>
        <v>0</v>
      </c>
      <c r="O27" s="16">
        <f t="shared" si="14"/>
        <v>0</v>
      </c>
      <c r="P27" s="203">
        <f t="shared" si="15"/>
        <v>126</v>
      </c>
      <c r="Q27" s="19">
        <f t="shared" si="16"/>
        <v>126</v>
      </c>
      <c r="R27" s="19"/>
      <c r="S27" s="203">
        <f t="shared" si="17"/>
        <v>126</v>
      </c>
      <c r="T27" s="19">
        <f t="shared" si="18"/>
        <v>126</v>
      </c>
      <c r="U27" s="19"/>
      <c r="V27" s="25"/>
    </row>
    <row r="28" spans="1:22" ht="35.25" customHeight="1">
      <c r="A28" s="17" t="s">
        <v>24</v>
      </c>
      <c r="B28" s="18" t="s">
        <v>134</v>
      </c>
      <c r="C28" s="17" t="s">
        <v>9</v>
      </c>
      <c r="D28" s="15">
        <f t="shared" si="1"/>
        <v>85</v>
      </c>
      <c r="E28" s="19">
        <v>85</v>
      </c>
      <c r="F28" s="19"/>
      <c r="G28" s="15">
        <f t="shared" si="9"/>
        <v>35</v>
      </c>
      <c r="H28" s="19">
        <v>35</v>
      </c>
      <c r="I28" s="19"/>
      <c r="J28" s="203">
        <f t="shared" si="10"/>
        <v>35</v>
      </c>
      <c r="K28" s="19">
        <f t="shared" si="11"/>
        <v>35</v>
      </c>
      <c r="L28" s="19"/>
      <c r="M28" s="16">
        <f t="shared" si="12"/>
        <v>0</v>
      </c>
      <c r="N28" s="16">
        <f t="shared" si="13"/>
        <v>0</v>
      </c>
      <c r="O28" s="16">
        <f t="shared" si="14"/>
        <v>0</v>
      </c>
      <c r="P28" s="203">
        <f t="shared" si="15"/>
        <v>35</v>
      </c>
      <c r="Q28" s="19">
        <f t="shared" si="16"/>
        <v>35</v>
      </c>
      <c r="R28" s="19"/>
      <c r="S28" s="203">
        <f t="shared" si="17"/>
        <v>35</v>
      </c>
      <c r="T28" s="19">
        <f t="shared" si="18"/>
        <v>35</v>
      </c>
      <c r="U28" s="19"/>
      <c r="V28" s="25"/>
    </row>
    <row r="29" spans="1:22" ht="82.5" customHeight="1">
      <c r="A29" s="17" t="s">
        <v>25</v>
      </c>
      <c r="B29" s="18" t="s">
        <v>135</v>
      </c>
      <c r="C29" s="17" t="s">
        <v>9</v>
      </c>
      <c r="D29" s="15">
        <f t="shared" si="1"/>
        <v>15003.6</v>
      </c>
      <c r="E29" s="19">
        <v>15003.6</v>
      </c>
      <c r="F29" s="19"/>
      <c r="G29" s="15">
        <f t="shared" si="9"/>
        <v>15900</v>
      </c>
      <c r="H29" s="19">
        <v>15900</v>
      </c>
      <c r="I29" s="19"/>
      <c r="J29" s="203">
        <f t="shared" si="10"/>
        <v>16800</v>
      </c>
      <c r="K29" s="19">
        <v>16800</v>
      </c>
      <c r="L29" s="19"/>
      <c r="M29" s="16">
        <f t="shared" si="12"/>
        <v>900</v>
      </c>
      <c r="N29" s="16">
        <f t="shared" si="13"/>
        <v>900</v>
      </c>
      <c r="O29" s="16">
        <f t="shared" si="14"/>
        <v>0</v>
      </c>
      <c r="P29" s="203">
        <f t="shared" si="15"/>
        <v>17100</v>
      </c>
      <c r="Q29" s="19">
        <v>17100</v>
      </c>
      <c r="R29" s="19"/>
      <c r="S29" s="203">
        <f t="shared" si="17"/>
        <v>17700</v>
      </c>
      <c r="T29" s="19">
        <v>17700</v>
      </c>
      <c r="U29" s="19"/>
      <c r="V29" s="178" t="s">
        <v>612</v>
      </c>
    </row>
    <row r="30" spans="1:22" ht="82.5" customHeight="1">
      <c r="A30" s="17" t="s">
        <v>26</v>
      </c>
      <c r="B30" s="18" t="s">
        <v>136</v>
      </c>
      <c r="C30" s="17" t="s">
        <v>9</v>
      </c>
      <c r="D30" s="15">
        <f t="shared" si="1"/>
        <v>3300.1</v>
      </c>
      <c r="E30" s="19">
        <v>3300.1</v>
      </c>
      <c r="F30" s="19"/>
      <c r="G30" s="15">
        <f t="shared" si="9"/>
        <v>3600</v>
      </c>
      <c r="H30" s="19">
        <v>3600</v>
      </c>
      <c r="I30" s="19"/>
      <c r="J30" s="203">
        <f t="shared" si="10"/>
        <v>3870</v>
      </c>
      <c r="K30" s="19">
        <v>3870</v>
      </c>
      <c r="L30" s="19"/>
      <c r="M30" s="16">
        <f t="shared" si="12"/>
        <v>270</v>
      </c>
      <c r="N30" s="16">
        <f t="shared" si="13"/>
        <v>270</v>
      </c>
      <c r="O30" s="16">
        <f t="shared" si="14"/>
        <v>0</v>
      </c>
      <c r="P30" s="203">
        <f t="shared" si="15"/>
        <v>4050</v>
      </c>
      <c r="Q30" s="19">
        <v>4050</v>
      </c>
      <c r="R30" s="19"/>
      <c r="S30" s="203">
        <f t="shared" si="17"/>
        <v>4140</v>
      </c>
      <c r="T30" s="19">
        <v>4140</v>
      </c>
      <c r="U30" s="19"/>
      <c r="V30" s="178" t="s">
        <v>612</v>
      </c>
    </row>
    <row r="31" spans="1:22" ht="51.75" customHeight="1">
      <c r="A31" s="17" t="s">
        <v>27</v>
      </c>
      <c r="B31" s="18" t="s">
        <v>137</v>
      </c>
      <c r="C31" s="17" t="s">
        <v>9</v>
      </c>
      <c r="D31" s="15">
        <f t="shared" si="1"/>
        <v>3290</v>
      </c>
      <c r="E31" s="19">
        <v>3290</v>
      </c>
      <c r="F31" s="19"/>
      <c r="G31" s="15">
        <f t="shared" si="9"/>
        <v>3075</v>
      </c>
      <c r="H31" s="19">
        <v>3075</v>
      </c>
      <c r="I31" s="19"/>
      <c r="J31" s="203">
        <f t="shared" si="10"/>
        <v>3375</v>
      </c>
      <c r="K31" s="19">
        <v>3375</v>
      </c>
      <c r="L31" s="19"/>
      <c r="M31" s="16">
        <f t="shared" si="12"/>
        <v>300</v>
      </c>
      <c r="N31" s="16">
        <f t="shared" si="13"/>
        <v>300</v>
      </c>
      <c r="O31" s="16">
        <f t="shared" si="14"/>
        <v>0</v>
      </c>
      <c r="P31" s="203">
        <f t="shared" si="15"/>
        <v>3525</v>
      </c>
      <c r="Q31" s="19">
        <v>3525</v>
      </c>
      <c r="R31" s="19"/>
      <c r="S31" s="203">
        <f t="shared" si="17"/>
        <v>3600</v>
      </c>
      <c r="T31" s="19">
        <v>3600</v>
      </c>
      <c r="U31" s="19"/>
      <c r="V31" s="178" t="s">
        <v>612</v>
      </c>
    </row>
    <row r="32" spans="1:22" ht="40.5" customHeight="1">
      <c r="A32" s="17" t="s">
        <v>28</v>
      </c>
      <c r="B32" s="18" t="s">
        <v>138</v>
      </c>
      <c r="C32" s="17" t="s">
        <v>9</v>
      </c>
      <c r="D32" s="15">
        <f t="shared" si="1"/>
        <v>35891.317900000002</v>
      </c>
      <c r="E32" s="19">
        <v>35891.317900000002</v>
      </c>
      <c r="F32" s="19"/>
      <c r="G32" s="15">
        <f t="shared" si="9"/>
        <v>34320</v>
      </c>
      <c r="H32" s="19">
        <v>34320</v>
      </c>
      <c r="I32" s="19"/>
      <c r="J32" s="203">
        <f t="shared" si="10"/>
        <v>34320</v>
      </c>
      <c r="K32" s="19">
        <f t="shared" si="11"/>
        <v>34320</v>
      </c>
      <c r="L32" s="19"/>
      <c r="M32" s="16">
        <f t="shared" si="12"/>
        <v>0</v>
      </c>
      <c r="N32" s="16">
        <f t="shared" si="13"/>
        <v>0</v>
      </c>
      <c r="O32" s="16">
        <f t="shared" si="14"/>
        <v>0</v>
      </c>
      <c r="P32" s="203">
        <f t="shared" si="15"/>
        <v>34320</v>
      </c>
      <c r="Q32" s="19">
        <f t="shared" si="16"/>
        <v>34320</v>
      </c>
      <c r="R32" s="19"/>
      <c r="S32" s="203">
        <f t="shared" si="17"/>
        <v>34320</v>
      </c>
      <c r="T32" s="19">
        <f t="shared" si="18"/>
        <v>34320</v>
      </c>
      <c r="U32" s="19"/>
      <c r="V32" s="178" t="s">
        <v>612</v>
      </c>
    </row>
    <row r="33" spans="1:22" ht="77.25" customHeight="1">
      <c r="A33" s="17" t="s">
        <v>29</v>
      </c>
      <c r="B33" s="18" t="s">
        <v>139</v>
      </c>
      <c r="C33" s="17" t="s">
        <v>9</v>
      </c>
      <c r="D33" s="15">
        <f t="shared" si="1"/>
        <v>6831.0749999999998</v>
      </c>
      <c r="E33" s="19">
        <v>6831.0749999999998</v>
      </c>
      <c r="F33" s="19"/>
      <c r="G33" s="15">
        <f t="shared" si="9"/>
        <v>800</v>
      </c>
      <c r="H33" s="19">
        <v>800</v>
      </c>
      <c r="I33" s="19"/>
      <c r="J33" s="203">
        <f t="shared" si="10"/>
        <v>441</v>
      </c>
      <c r="K33" s="19">
        <v>441</v>
      </c>
      <c r="L33" s="19"/>
      <c r="M33" s="16">
        <f t="shared" si="12"/>
        <v>-359</v>
      </c>
      <c r="N33" s="16">
        <f t="shared" si="13"/>
        <v>-359</v>
      </c>
      <c r="O33" s="16">
        <f t="shared" si="14"/>
        <v>0</v>
      </c>
      <c r="P33" s="203">
        <f t="shared" si="15"/>
        <v>441</v>
      </c>
      <c r="Q33" s="19">
        <f t="shared" si="16"/>
        <v>441</v>
      </c>
      <c r="R33" s="19"/>
      <c r="S33" s="203">
        <f t="shared" si="17"/>
        <v>441</v>
      </c>
      <c r="T33" s="19">
        <f t="shared" si="18"/>
        <v>441</v>
      </c>
      <c r="U33" s="19"/>
      <c r="V33" s="178" t="s">
        <v>611</v>
      </c>
    </row>
    <row r="34" spans="1:22" ht="63">
      <c r="A34" s="17" t="s">
        <v>30</v>
      </c>
      <c r="B34" s="18" t="s">
        <v>140</v>
      </c>
      <c r="C34" s="17" t="s">
        <v>9</v>
      </c>
      <c r="D34" s="15">
        <f t="shared" si="1"/>
        <v>2960</v>
      </c>
      <c r="E34" s="19">
        <v>2960</v>
      </c>
      <c r="F34" s="19"/>
      <c r="G34" s="15">
        <f t="shared" si="9"/>
        <v>2100</v>
      </c>
      <c r="H34" s="19">
        <v>2100</v>
      </c>
      <c r="I34" s="19"/>
      <c r="J34" s="203">
        <f t="shared" si="10"/>
        <v>2286</v>
      </c>
      <c r="K34" s="19">
        <v>2286</v>
      </c>
      <c r="L34" s="19"/>
      <c r="M34" s="16">
        <f t="shared" si="12"/>
        <v>186</v>
      </c>
      <c r="N34" s="16">
        <f t="shared" si="13"/>
        <v>186</v>
      </c>
      <c r="O34" s="16">
        <f t="shared" si="14"/>
        <v>0</v>
      </c>
      <c r="P34" s="203">
        <f t="shared" si="15"/>
        <v>2286</v>
      </c>
      <c r="Q34" s="19">
        <f t="shared" si="16"/>
        <v>2286</v>
      </c>
      <c r="R34" s="19"/>
      <c r="S34" s="203">
        <f t="shared" si="17"/>
        <v>2286</v>
      </c>
      <c r="T34" s="19">
        <f t="shared" si="18"/>
        <v>2286</v>
      </c>
      <c r="U34" s="19"/>
      <c r="V34" s="178" t="s">
        <v>612</v>
      </c>
    </row>
    <row r="35" spans="1:22" ht="31.5">
      <c r="A35" s="17" t="s">
        <v>31</v>
      </c>
      <c r="B35" s="18" t="s">
        <v>141</v>
      </c>
      <c r="C35" s="17" t="s">
        <v>9</v>
      </c>
      <c r="D35" s="15">
        <f t="shared" si="1"/>
        <v>9742.61</v>
      </c>
      <c r="E35" s="19">
        <v>9742.61</v>
      </c>
      <c r="F35" s="19"/>
      <c r="G35" s="15">
        <f t="shared" si="9"/>
        <v>7156</v>
      </c>
      <c r="H35" s="19">
        <v>7156</v>
      </c>
      <c r="I35" s="19"/>
      <c r="J35" s="203">
        <f t="shared" si="10"/>
        <v>8970</v>
      </c>
      <c r="K35" s="19">
        <v>8970</v>
      </c>
      <c r="L35" s="19"/>
      <c r="M35" s="16">
        <f t="shared" si="12"/>
        <v>1814</v>
      </c>
      <c r="N35" s="16">
        <f t="shared" si="13"/>
        <v>1814</v>
      </c>
      <c r="O35" s="16">
        <f t="shared" si="14"/>
        <v>0</v>
      </c>
      <c r="P35" s="203">
        <f t="shared" si="15"/>
        <v>9150</v>
      </c>
      <c r="Q35" s="19">
        <v>9150</v>
      </c>
      <c r="R35" s="19"/>
      <c r="S35" s="203">
        <f t="shared" si="17"/>
        <v>9480</v>
      </c>
      <c r="T35" s="19">
        <v>9480</v>
      </c>
      <c r="U35" s="19"/>
      <c r="V35" s="178" t="s">
        <v>612</v>
      </c>
    </row>
    <row r="36" spans="1:22" ht="42">
      <c r="A36" s="17" t="s">
        <v>32</v>
      </c>
      <c r="B36" s="18" t="s">
        <v>142</v>
      </c>
      <c r="C36" s="17" t="s">
        <v>9</v>
      </c>
      <c r="D36" s="15">
        <f t="shared" si="1"/>
        <v>2.6</v>
      </c>
      <c r="E36" s="19">
        <v>2.6</v>
      </c>
      <c r="F36" s="19"/>
      <c r="G36" s="15">
        <f t="shared" si="9"/>
        <v>125</v>
      </c>
      <c r="H36" s="19">
        <v>125</v>
      </c>
      <c r="I36" s="19"/>
      <c r="J36" s="203">
        <f t="shared" si="10"/>
        <v>125</v>
      </c>
      <c r="K36" s="19">
        <f t="shared" si="11"/>
        <v>125</v>
      </c>
      <c r="L36" s="19"/>
      <c r="M36" s="16">
        <f t="shared" si="12"/>
        <v>0</v>
      </c>
      <c r="N36" s="16">
        <f t="shared" si="13"/>
        <v>0</v>
      </c>
      <c r="O36" s="16">
        <f t="shared" si="14"/>
        <v>0</v>
      </c>
      <c r="P36" s="203">
        <f t="shared" si="15"/>
        <v>125</v>
      </c>
      <c r="Q36" s="19">
        <f t="shared" si="16"/>
        <v>125</v>
      </c>
      <c r="R36" s="19"/>
      <c r="S36" s="203">
        <f t="shared" si="17"/>
        <v>125</v>
      </c>
      <c r="T36" s="19">
        <f t="shared" si="18"/>
        <v>125</v>
      </c>
      <c r="U36" s="19"/>
      <c r="V36" s="25"/>
    </row>
    <row r="37" spans="1:22" ht="63">
      <c r="A37" s="17" t="s">
        <v>33</v>
      </c>
      <c r="B37" s="18" t="s">
        <v>143</v>
      </c>
      <c r="C37" s="17" t="s">
        <v>9</v>
      </c>
      <c r="D37" s="15">
        <f t="shared" si="1"/>
        <v>48904.33</v>
      </c>
      <c r="E37" s="19">
        <v>48904.33</v>
      </c>
      <c r="F37" s="19"/>
      <c r="G37" s="15">
        <f t="shared" si="9"/>
        <v>51264</v>
      </c>
      <c r="H37" s="19">
        <v>51264</v>
      </c>
      <c r="I37" s="19"/>
      <c r="J37" s="203">
        <f t="shared" si="10"/>
        <v>52308</v>
      </c>
      <c r="K37" s="19">
        <v>52308</v>
      </c>
      <c r="L37" s="19"/>
      <c r="M37" s="16">
        <f t="shared" si="12"/>
        <v>1044</v>
      </c>
      <c r="N37" s="16">
        <f t="shared" si="13"/>
        <v>1044</v>
      </c>
      <c r="O37" s="16">
        <f t="shared" si="14"/>
        <v>0</v>
      </c>
      <c r="P37" s="203">
        <f t="shared" si="15"/>
        <v>53352</v>
      </c>
      <c r="Q37" s="19">
        <v>53352</v>
      </c>
      <c r="R37" s="19"/>
      <c r="S37" s="203">
        <f t="shared" si="17"/>
        <v>54396</v>
      </c>
      <c r="T37" s="19">
        <v>54396</v>
      </c>
      <c r="U37" s="19"/>
      <c r="V37" s="178" t="s">
        <v>612</v>
      </c>
    </row>
    <row r="38" spans="1:22" ht="81" customHeight="1">
      <c r="A38" s="17" t="s">
        <v>34</v>
      </c>
      <c r="B38" s="18" t="s">
        <v>144</v>
      </c>
      <c r="C38" s="17" t="s">
        <v>9</v>
      </c>
      <c r="D38" s="15">
        <f t="shared" si="1"/>
        <v>900</v>
      </c>
      <c r="E38" s="19">
        <v>900</v>
      </c>
      <c r="F38" s="19"/>
      <c r="G38" s="15">
        <f t="shared" si="9"/>
        <v>900</v>
      </c>
      <c r="H38" s="19">
        <v>900</v>
      </c>
      <c r="I38" s="19"/>
      <c r="J38" s="203">
        <f t="shared" si="10"/>
        <v>900</v>
      </c>
      <c r="K38" s="19">
        <f t="shared" si="11"/>
        <v>900</v>
      </c>
      <c r="L38" s="19"/>
      <c r="M38" s="16">
        <f t="shared" si="12"/>
        <v>0</v>
      </c>
      <c r="N38" s="16">
        <f t="shared" si="13"/>
        <v>0</v>
      </c>
      <c r="O38" s="16">
        <f t="shared" si="14"/>
        <v>0</v>
      </c>
      <c r="P38" s="203">
        <f t="shared" si="15"/>
        <v>900</v>
      </c>
      <c r="Q38" s="19">
        <f t="shared" si="16"/>
        <v>900</v>
      </c>
      <c r="R38" s="19"/>
      <c r="S38" s="203">
        <f t="shared" si="17"/>
        <v>900</v>
      </c>
      <c r="T38" s="19">
        <f t="shared" si="18"/>
        <v>900</v>
      </c>
      <c r="U38" s="19"/>
      <c r="V38" s="178" t="s">
        <v>612</v>
      </c>
    </row>
    <row r="39" spans="1:22" ht="47.25" customHeight="1">
      <c r="A39" s="17" t="s">
        <v>35</v>
      </c>
      <c r="B39" s="18" t="s">
        <v>145</v>
      </c>
      <c r="C39" s="17" t="s">
        <v>9</v>
      </c>
      <c r="D39" s="15">
        <f t="shared" si="1"/>
        <v>0</v>
      </c>
      <c r="E39" s="19">
        <v>0</v>
      </c>
      <c r="F39" s="19"/>
      <c r="G39" s="15">
        <f t="shared" si="9"/>
        <v>0</v>
      </c>
      <c r="H39" s="19"/>
      <c r="I39" s="19"/>
      <c r="J39" s="203">
        <f t="shared" si="10"/>
        <v>0</v>
      </c>
      <c r="K39" s="19">
        <f t="shared" si="11"/>
        <v>0</v>
      </c>
      <c r="L39" s="19"/>
      <c r="M39" s="16">
        <f t="shared" si="12"/>
        <v>0</v>
      </c>
      <c r="N39" s="16">
        <f t="shared" si="13"/>
        <v>0</v>
      </c>
      <c r="O39" s="16">
        <f t="shared" si="14"/>
        <v>0</v>
      </c>
      <c r="P39" s="203">
        <f t="shared" si="15"/>
        <v>0</v>
      </c>
      <c r="Q39" s="19">
        <f t="shared" si="16"/>
        <v>0</v>
      </c>
      <c r="R39" s="19"/>
      <c r="S39" s="203">
        <f t="shared" si="17"/>
        <v>0</v>
      </c>
      <c r="T39" s="19">
        <f t="shared" si="18"/>
        <v>0</v>
      </c>
      <c r="U39" s="19"/>
      <c r="V39" s="25"/>
    </row>
    <row r="40" spans="1:22" ht="49.5" customHeight="1">
      <c r="A40" s="17" t="s">
        <v>36</v>
      </c>
      <c r="B40" s="18" t="s">
        <v>146</v>
      </c>
      <c r="C40" s="17" t="s">
        <v>9</v>
      </c>
      <c r="D40" s="15">
        <f t="shared" si="1"/>
        <v>750</v>
      </c>
      <c r="E40" s="19">
        <v>750</v>
      </c>
      <c r="F40" s="19"/>
      <c r="G40" s="15">
        <f t="shared" si="9"/>
        <v>1500</v>
      </c>
      <c r="H40" s="19">
        <v>1500</v>
      </c>
      <c r="I40" s="19"/>
      <c r="J40" s="203">
        <f t="shared" si="10"/>
        <v>1500</v>
      </c>
      <c r="K40" s="19">
        <f t="shared" si="11"/>
        <v>1500</v>
      </c>
      <c r="L40" s="19"/>
      <c r="M40" s="16">
        <f t="shared" si="12"/>
        <v>0</v>
      </c>
      <c r="N40" s="16">
        <f t="shared" si="13"/>
        <v>0</v>
      </c>
      <c r="O40" s="16">
        <f t="shared" si="14"/>
        <v>0</v>
      </c>
      <c r="P40" s="203">
        <f t="shared" si="15"/>
        <v>1500</v>
      </c>
      <c r="Q40" s="19">
        <f t="shared" si="16"/>
        <v>1500</v>
      </c>
      <c r="R40" s="19"/>
      <c r="S40" s="203">
        <f t="shared" si="17"/>
        <v>1500</v>
      </c>
      <c r="T40" s="19">
        <f t="shared" si="18"/>
        <v>1500</v>
      </c>
      <c r="U40" s="19"/>
      <c r="V40" s="25"/>
    </row>
    <row r="41" spans="1:22" ht="37.5" customHeight="1">
      <c r="A41" s="17">
        <v>11316</v>
      </c>
      <c r="B41" s="18" t="s">
        <v>147</v>
      </c>
      <c r="C41" s="17"/>
      <c r="D41" s="15">
        <f t="shared" si="1"/>
        <v>0</v>
      </c>
      <c r="E41" s="19">
        <v>0</v>
      </c>
      <c r="F41" s="19"/>
      <c r="G41" s="15">
        <f t="shared" si="9"/>
        <v>0</v>
      </c>
      <c r="H41" s="19"/>
      <c r="I41" s="19"/>
      <c r="J41" s="203">
        <f t="shared" si="10"/>
        <v>0</v>
      </c>
      <c r="K41" s="19">
        <f t="shared" si="11"/>
        <v>0</v>
      </c>
      <c r="L41" s="19"/>
      <c r="M41" s="16">
        <f t="shared" si="12"/>
        <v>0</v>
      </c>
      <c r="N41" s="16">
        <f t="shared" si="13"/>
        <v>0</v>
      </c>
      <c r="O41" s="16">
        <f t="shared" si="14"/>
        <v>0</v>
      </c>
      <c r="P41" s="203">
        <f t="shared" si="15"/>
        <v>0</v>
      </c>
      <c r="Q41" s="19">
        <f t="shared" si="16"/>
        <v>0</v>
      </c>
      <c r="R41" s="19"/>
      <c r="S41" s="203">
        <f t="shared" si="17"/>
        <v>0</v>
      </c>
      <c r="T41" s="19">
        <f t="shared" si="18"/>
        <v>0</v>
      </c>
      <c r="U41" s="19"/>
      <c r="V41" s="25"/>
    </row>
    <row r="42" spans="1:22" ht="37.5" customHeight="1">
      <c r="A42" s="17" t="s">
        <v>37</v>
      </c>
      <c r="B42" s="18" t="s">
        <v>148</v>
      </c>
      <c r="C42" s="17" t="s">
        <v>9</v>
      </c>
      <c r="D42" s="15">
        <f t="shared" si="1"/>
        <v>0</v>
      </c>
      <c r="E42" s="19">
        <v>0</v>
      </c>
      <c r="F42" s="19"/>
      <c r="G42" s="15">
        <f>SUM(H42:I42)</f>
        <v>0</v>
      </c>
      <c r="H42" s="19"/>
      <c r="I42" s="19"/>
      <c r="J42" s="203">
        <f t="shared" si="10"/>
        <v>0</v>
      </c>
      <c r="K42" s="19">
        <f t="shared" si="11"/>
        <v>0</v>
      </c>
      <c r="L42" s="19"/>
      <c r="M42" s="16">
        <f t="shared" si="12"/>
        <v>0</v>
      </c>
      <c r="N42" s="16">
        <f t="shared" si="13"/>
        <v>0</v>
      </c>
      <c r="O42" s="16">
        <f t="shared" si="14"/>
        <v>0</v>
      </c>
      <c r="P42" s="203">
        <f t="shared" si="15"/>
        <v>0</v>
      </c>
      <c r="Q42" s="19">
        <f t="shared" si="16"/>
        <v>0</v>
      </c>
      <c r="R42" s="19"/>
      <c r="S42" s="203">
        <f t="shared" si="17"/>
        <v>0</v>
      </c>
      <c r="T42" s="19">
        <f t="shared" si="18"/>
        <v>0</v>
      </c>
      <c r="U42" s="19"/>
      <c r="V42" s="25"/>
    </row>
    <row r="43" spans="1:22" ht="31.5">
      <c r="A43" s="17" t="s">
        <v>38</v>
      </c>
      <c r="B43" s="18" t="s">
        <v>149</v>
      </c>
      <c r="C43" s="17" t="s">
        <v>9</v>
      </c>
      <c r="D43" s="15">
        <f t="shared" si="1"/>
        <v>380</v>
      </c>
      <c r="E43" s="19">
        <v>380</v>
      </c>
      <c r="F43" s="19"/>
      <c r="G43" s="15">
        <f>SUM(H43:I43)</f>
        <v>120</v>
      </c>
      <c r="H43" s="19">
        <v>120</v>
      </c>
      <c r="I43" s="19"/>
      <c r="J43" s="203">
        <f t="shared" si="10"/>
        <v>314</v>
      </c>
      <c r="K43" s="19">
        <v>314</v>
      </c>
      <c r="L43" s="19"/>
      <c r="M43" s="16">
        <f t="shared" si="12"/>
        <v>194</v>
      </c>
      <c r="N43" s="16">
        <f t="shared" si="13"/>
        <v>194</v>
      </c>
      <c r="O43" s="16">
        <f t="shared" si="14"/>
        <v>0</v>
      </c>
      <c r="P43" s="203">
        <f t="shared" si="15"/>
        <v>314</v>
      </c>
      <c r="Q43" s="19">
        <f t="shared" si="16"/>
        <v>314</v>
      </c>
      <c r="R43" s="19"/>
      <c r="S43" s="203">
        <f t="shared" si="17"/>
        <v>314</v>
      </c>
      <c r="T43" s="19">
        <f t="shared" si="18"/>
        <v>314</v>
      </c>
      <c r="U43" s="19"/>
      <c r="V43" s="178"/>
    </row>
    <row r="44" spans="1:22" s="177" customFormat="1" ht="41.25" customHeight="1">
      <c r="A44" s="17" t="s">
        <v>39</v>
      </c>
      <c r="B44" s="18" t="s">
        <v>150</v>
      </c>
      <c r="C44" s="17" t="s">
        <v>9</v>
      </c>
      <c r="D44" s="15">
        <f t="shared" si="1"/>
        <v>2023.75</v>
      </c>
      <c r="E44" s="19">
        <v>2023.75</v>
      </c>
      <c r="F44" s="19"/>
      <c r="G44" s="15">
        <f>SUM(H44:I44)</f>
        <v>1080</v>
      </c>
      <c r="H44" s="19">
        <v>1080</v>
      </c>
      <c r="I44" s="19"/>
      <c r="J44" s="203">
        <f t="shared" si="10"/>
        <v>1515</v>
      </c>
      <c r="K44" s="19">
        <v>1515</v>
      </c>
      <c r="L44" s="19"/>
      <c r="M44" s="16">
        <f t="shared" si="12"/>
        <v>435</v>
      </c>
      <c r="N44" s="16">
        <f t="shared" si="13"/>
        <v>435</v>
      </c>
      <c r="O44" s="16">
        <f t="shared" si="14"/>
        <v>0</v>
      </c>
      <c r="P44" s="203">
        <f t="shared" si="15"/>
        <v>1725</v>
      </c>
      <c r="Q44" s="19">
        <v>1725</v>
      </c>
      <c r="R44" s="19"/>
      <c r="S44" s="203">
        <f t="shared" si="17"/>
        <v>2250</v>
      </c>
      <c r="T44" s="19">
        <v>2250</v>
      </c>
      <c r="U44" s="19"/>
      <c r="V44" s="178" t="s">
        <v>612</v>
      </c>
    </row>
    <row r="45" spans="1:22" ht="31.5">
      <c r="A45" s="13" t="s">
        <v>40</v>
      </c>
      <c r="B45" s="14" t="s">
        <v>151</v>
      </c>
      <c r="C45" s="13" t="s">
        <v>41</v>
      </c>
      <c r="D45" s="15">
        <f t="shared" si="1"/>
        <v>58195.199999999997</v>
      </c>
      <c r="E45" s="15">
        <f>SUM(E47:E48)</f>
        <v>58195.199999999997</v>
      </c>
      <c r="F45" s="15">
        <f>SUM(F47:F48)</f>
        <v>0</v>
      </c>
      <c r="G45" s="15">
        <f>SUM(H45:I45)</f>
        <v>55000</v>
      </c>
      <c r="H45" s="15">
        <f>SUM(H47:H48)</f>
        <v>55000</v>
      </c>
      <c r="I45" s="15">
        <f>SUM(I47:I48)</f>
        <v>0</v>
      </c>
      <c r="J45" s="203">
        <f>SUM(K45:L45)</f>
        <v>55000</v>
      </c>
      <c r="K45" s="15">
        <f>SUM(K47:K48)</f>
        <v>55000</v>
      </c>
      <c r="L45" s="15">
        <f>SUM(L47:L48)</f>
        <v>0</v>
      </c>
      <c r="M45" s="16">
        <f t="shared" si="2"/>
        <v>0</v>
      </c>
      <c r="N45" s="16">
        <f t="shared" si="2"/>
        <v>0</v>
      </c>
      <c r="O45" s="16">
        <f t="shared" si="2"/>
        <v>0</v>
      </c>
      <c r="P45" s="203">
        <f>SUM(Q45:R45)</f>
        <v>55000</v>
      </c>
      <c r="Q45" s="15">
        <f>SUM(Q47:Q48)</f>
        <v>55000</v>
      </c>
      <c r="R45" s="15">
        <f>SUM(R47:R48)</f>
        <v>0</v>
      </c>
      <c r="S45" s="203">
        <f>SUM(T45:U45)</f>
        <v>55000</v>
      </c>
      <c r="T45" s="15">
        <f>SUM(T47:T48)</f>
        <v>55000</v>
      </c>
      <c r="U45" s="15">
        <f>SUM(U47:U48)</f>
        <v>0</v>
      </c>
      <c r="V45" s="25"/>
    </row>
    <row r="46" spans="1:22" s="177" customFormat="1">
      <c r="A46" s="17"/>
      <c r="B46" s="18" t="s">
        <v>123</v>
      </c>
      <c r="C46" s="17"/>
      <c r="D46" s="15"/>
      <c r="E46" s="19"/>
      <c r="F46" s="19"/>
      <c r="G46" s="15"/>
      <c r="H46" s="19"/>
      <c r="I46" s="19"/>
      <c r="J46" s="203"/>
      <c r="K46" s="19"/>
      <c r="L46" s="19"/>
      <c r="M46" s="16"/>
      <c r="N46" s="16"/>
      <c r="O46" s="16"/>
      <c r="P46" s="203"/>
      <c r="Q46" s="19"/>
      <c r="R46" s="19"/>
      <c r="S46" s="203"/>
      <c r="T46" s="19"/>
      <c r="U46" s="19"/>
      <c r="V46" s="25"/>
    </row>
    <row r="47" spans="1:22" s="177" customFormat="1" ht="81.75" customHeight="1">
      <c r="A47" s="17" t="s">
        <v>42</v>
      </c>
      <c r="B47" s="18" t="s">
        <v>152</v>
      </c>
      <c r="C47" s="17" t="s">
        <v>9</v>
      </c>
      <c r="D47" s="15">
        <f t="shared" si="1"/>
        <v>11299</v>
      </c>
      <c r="E47" s="19">
        <v>11299</v>
      </c>
      <c r="F47" s="19"/>
      <c r="G47" s="15">
        <f t="shared" ref="G47:G55" si="19">SUM(H47:I47)</f>
        <v>13000</v>
      </c>
      <c r="H47" s="19">
        <v>13000</v>
      </c>
      <c r="I47" s="19"/>
      <c r="J47" s="203">
        <f t="shared" ref="J47:J48" si="20">SUM(K47:L47)</f>
        <v>13000</v>
      </c>
      <c r="K47" s="19">
        <f t="shared" ref="K47:K48" si="21">+H47</f>
        <v>13000</v>
      </c>
      <c r="L47" s="19"/>
      <c r="M47" s="16">
        <f t="shared" ref="M47:M48" si="22">J47-G47</f>
        <v>0</v>
      </c>
      <c r="N47" s="16">
        <f t="shared" ref="N47:N48" si="23">K47-H47</f>
        <v>0</v>
      </c>
      <c r="O47" s="16">
        <f t="shared" ref="O47:O48" si="24">L47-I47</f>
        <v>0</v>
      </c>
      <c r="P47" s="203">
        <f t="shared" ref="P47:P48" si="25">SUM(Q47:R47)</f>
        <v>13000</v>
      </c>
      <c r="Q47" s="19">
        <f t="shared" ref="Q47:Q48" si="26">+K47</f>
        <v>13000</v>
      </c>
      <c r="R47" s="19"/>
      <c r="S47" s="203">
        <f t="shared" ref="S47:S48" si="27">SUM(T47:U47)</f>
        <v>13000</v>
      </c>
      <c r="T47" s="19">
        <f t="shared" ref="T47:T48" si="28">+Q47</f>
        <v>13000</v>
      </c>
      <c r="U47" s="19"/>
      <c r="V47" s="25"/>
    </row>
    <row r="48" spans="1:22" s="177" customFormat="1" ht="53.25" customHeight="1">
      <c r="A48" s="17" t="s">
        <v>43</v>
      </c>
      <c r="B48" s="18" t="s">
        <v>153</v>
      </c>
      <c r="C48" s="17" t="s">
        <v>9</v>
      </c>
      <c r="D48" s="15">
        <f t="shared" si="1"/>
        <v>46896.2</v>
      </c>
      <c r="E48" s="19">
        <v>46896.2</v>
      </c>
      <c r="F48" s="19"/>
      <c r="G48" s="15">
        <f t="shared" si="19"/>
        <v>42000</v>
      </c>
      <c r="H48" s="19">
        <v>42000</v>
      </c>
      <c r="I48" s="19"/>
      <c r="J48" s="203">
        <f t="shared" si="20"/>
        <v>42000</v>
      </c>
      <c r="K48" s="19">
        <f t="shared" si="21"/>
        <v>42000</v>
      </c>
      <c r="L48" s="19"/>
      <c r="M48" s="16">
        <f t="shared" si="22"/>
        <v>0</v>
      </c>
      <c r="N48" s="16">
        <f t="shared" si="23"/>
        <v>0</v>
      </c>
      <c r="O48" s="16">
        <f t="shared" si="24"/>
        <v>0</v>
      </c>
      <c r="P48" s="203">
        <f t="shared" si="25"/>
        <v>42000</v>
      </c>
      <c r="Q48" s="19">
        <f t="shared" si="26"/>
        <v>42000</v>
      </c>
      <c r="R48" s="19"/>
      <c r="S48" s="203">
        <f t="shared" si="27"/>
        <v>42000</v>
      </c>
      <c r="T48" s="19">
        <f t="shared" si="28"/>
        <v>42000</v>
      </c>
      <c r="U48" s="19"/>
      <c r="V48" s="25"/>
    </row>
    <row r="49" spans="1:22" ht="12.75" customHeight="1">
      <c r="A49" s="13">
        <v>1150</v>
      </c>
      <c r="B49" s="14" t="s">
        <v>154</v>
      </c>
      <c r="C49" s="21" t="s">
        <v>155</v>
      </c>
      <c r="D49" s="15">
        <f t="shared" si="1"/>
        <v>0</v>
      </c>
      <c r="E49" s="15">
        <f>SUM(E50+E54)</f>
        <v>0</v>
      </c>
      <c r="F49" s="15">
        <f>SUM(F50+F54)</f>
        <v>0</v>
      </c>
      <c r="G49" s="15">
        <f t="shared" si="19"/>
        <v>0</v>
      </c>
      <c r="H49" s="15">
        <f>SUM(H50+H54)</f>
        <v>0</v>
      </c>
      <c r="I49" s="15">
        <f>SUM(I50+I54)</f>
        <v>0</v>
      </c>
      <c r="J49" s="203">
        <f t="shared" ref="J49:J55" si="29">SUM(K49:L49)</f>
        <v>0</v>
      </c>
      <c r="K49" s="15">
        <f>SUM(K50+K54)</f>
        <v>0</v>
      </c>
      <c r="L49" s="15">
        <f>SUM(L50+L54)</f>
        <v>0</v>
      </c>
      <c r="M49" s="16">
        <f t="shared" si="2"/>
        <v>0</v>
      </c>
      <c r="N49" s="16">
        <f t="shared" si="2"/>
        <v>0</v>
      </c>
      <c r="O49" s="16">
        <f t="shared" si="2"/>
        <v>0</v>
      </c>
      <c r="P49" s="203">
        <f t="shared" ref="P49:P55" si="30">SUM(Q49:R49)</f>
        <v>0</v>
      </c>
      <c r="Q49" s="15">
        <f>SUM(Q50+Q54)</f>
        <v>0</v>
      </c>
      <c r="R49" s="15">
        <f>SUM(R50+R54)</f>
        <v>0</v>
      </c>
      <c r="S49" s="203">
        <f t="shared" ref="S49:S55" si="31">SUM(T49:U49)</f>
        <v>0</v>
      </c>
      <c r="T49" s="15">
        <f>SUM(T50+T54)</f>
        <v>0</v>
      </c>
      <c r="U49" s="15">
        <f>SUM(U50+U54)</f>
        <v>0</v>
      </c>
      <c r="V49" s="25"/>
    </row>
    <row r="50" spans="1:22" s="177" customFormat="1" ht="46.5" customHeight="1">
      <c r="A50" s="13">
        <v>1151</v>
      </c>
      <c r="B50" s="14" t="s">
        <v>156</v>
      </c>
      <c r="C50" s="17"/>
      <c r="D50" s="15">
        <f t="shared" si="1"/>
        <v>0</v>
      </c>
      <c r="E50" s="15">
        <f>SUM(E51:E53)</f>
        <v>0</v>
      </c>
      <c r="F50" s="15">
        <f>SUM(F51:F53)</f>
        <v>0</v>
      </c>
      <c r="G50" s="15">
        <f t="shared" si="19"/>
        <v>0</v>
      </c>
      <c r="H50" s="15">
        <f>SUM(H51:H53)</f>
        <v>0</v>
      </c>
      <c r="I50" s="15">
        <f>SUM(I51:I53)</f>
        <v>0</v>
      </c>
      <c r="J50" s="203">
        <f t="shared" si="29"/>
        <v>0</v>
      </c>
      <c r="K50" s="15">
        <f>SUM(K51:K53)</f>
        <v>0</v>
      </c>
      <c r="L50" s="15">
        <f>SUM(L51:L53)</f>
        <v>0</v>
      </c>
      <c r="M50" s="16">
        <f t="shared" si="2"/>
        <v>0</v>
      </c>
      <c r="N50" s="16">
        <f t="shared" si="2"/>
        <v>0</v>
      </c>
      <c r="O50" s="16">
        <f t="shared" si="2"/>
        <v>0</v>
      </c>
      <c r="P50" s="203">
        <f t="shared" si="30"/>
        <v>0</v>
      </c>
      <c r="Q50" s="15">
        <f>SUM(Q51:Q53)</f>
        <v>0</v>
      </c>
      <c r="R50" s="15">
        <f>SUM(R51:R53)</f>
        <v>0</v>
      </c>
      <c r="S50" s="203">
        <f t="shared" si="31"/>
        <v>0</v>
      </c>
      <c r="T50" s="15">
        <f>SUM(T51:T53)</f>
        <v>0</v>
      </c>
      <c r="U50" s="15">
        <f>SUM(U51:U53)</f>
        <v>0</v>
      </c>
      <c r="V50" s="25"/>
    </row>
    <row r="51" spans="1:22" ht="16.5" customHeight="1">
      <c r="A51" s="17">
        <v>1152</v>
      </c>
      <c r="B51" s="18" t="s">
        <v>157</v>
      </c>
      <c r="C51" s="17"/>
      <c r="D51" s="19">
        <f t="shared" si="1"/>
        <v>0</v>
      </c>
      <c r="E51" s="19"/>
      <c r="F51" s="19"/>
      <c r="G51" s="19">
        <f t="shared" si="19"/>
        <v>0</v>
      </c>
      <c r="H51" s="19"/>
      <c r="I51" s="19"/>
      <c r="J51" s="204">
        <f t="shared" si="29"/>
        <v>0</v>
      </c>
      <c r="K51" s="19"/>
      <c r="L51" s="19"/>
      <c r="M51" s="16">
        <f t="shared" si="2"/>
        <v>0</v>
      </c>
      <c r="N51" s="16">
        <f t="shared" si="2"/>
        <v>0</v>
      </c>
      <c r="O51" s="16">
        <f t="shared" si="2"/>
        <v>0</v>
      </c>
      <c r="P51" s="204">
        <f t="shared" si="30"/>
        <v>0</v>
      </c>
      <c r="Q51" s="19"/>
      <c r="R51" s="19"/>
      <c r="S51" s="204">
        <f t="shared" si="31"/>
        <v>0</v>
      </c>
      <c r="T51" s="19"/>
      <c r="U51" s="19"/>
      <c r="V51" s="25"/>
    </row>
    <row r="52" spans="1:22" s="177" customFormat="1" ht="52.5" customHeight="1">
      <c r="A52" s="17">
        <v>1153</v>
      </c>
      <c r="B52" s="18" t="s">
        <v>158</v>
      </c>
      <c r="C52" s="17"/>
      <c r="D52" s="19">
        <f t="shared" si="1"/>
        <v>0</v>
      </c>
      <c r="E52" s="19"/>
      <c r="F52" s="19"/>
      <c r="G52" s="19">
        <f t="shared" si="19"/>
        <v>0</v>
      </c>
      <c r="H52" s="19"/>
      <c r="I52" s="19"/>
      <c r="J52" s="204">
        <f t="shared" si="29"/>
        <v>0</v>
      </c>
      <c r="K52" s="19"/>
      <c r="L52" s="19"/>
      <c r="M52" s="16">
        <f t="shared" si="2"/>
        <v>0</v>
      </c>
      <c r="N52" s="16">
        <f t="shared" si="2"/>
        <v>0</v>
      </c>
      <c r="O52" s="16">
        <f t="shared" si="2"/>
        <v>0</v>
      </c>
      <c r="P52" s="204">
        <f t="shared" si="30"/>
        <v>0</v>
      </c>
      <c r="Q52" s="19"/>
      <c r="R52" s="19"/>
      <c r="S52" s="204">
        <f t="shared" si="31"/>
        <v>0</v>
      </c>
      <c r="T52" s="19"/>
      <c r="U52" s="19"/>
      <c r="V52" s="25"/>
    </row>
    <row r="53" spans="1:22" s="177" customFormat="1" ht="45.75" customHeight="1">
      <c r="A53" s="17">
        <v>1154</v>
      </c>
      <c r="B53" s="18" t="s">
        <v>159</v>
      </c>
      <c r="C53" s="17"/>
      <c r="D53" s="19">
        <f t="shared" si="1"/>
        <v>0</v>
      </c>
      <c r="E53" s="19"/>
      <c r="F53" s="19"/>
      <c r="G53" s="19">
        <f t="shared" si="19"/>
        <v>0</v>
      </c>
      <c r="H53" s="19"/>
      <c r="I53" s="19"/>
      <c r="J53" s="204">
        <f t="shared" si="29"/>
        <v>0</v>
      </c>
      <c r="K53" s="19"/>
      <c r="L53" s="19"/>
      <c r="M53" s="16">
        <f t="shared" si="2"/>
        <v>0</v>
      </c>
      <c r="N53" s="16">
        <f t="shared" si="2"/>
        <v>0</v>
      </c>
      <c r="O53" s="16">
        <f t="shared" si="2"/>
        <v>0</v>
      </c>
      <c r="P53" s="204">
        <f t="shared" si="30"/>
        <v>0</v>
      </c>
      <c r="Q53" s="19"/>
      <c r="R53" s="19"/>
      <c r="S53" s="204">
        <f t="shared" si="31"/>
        <v>0</v>
      </c>
      <c r="T53" s="19"/>
      <c r="U53" s="19"/>
      <c r="V53" s="25"/>
    </row>
    <row r="54" spans="1:22" ht="12.75" customHeight="1">
      <c r="A54" s="17">
        <v>1155</v>
      </c>
      <c r="B54" s="18" t="s">
        <v>160</v>
      </c>
      <c r="C54" s="17"/>
      <c r="D54" s="19">
        <f t="shared" si="1"/>
        <v>0</v>
      </c>
      <c r="E54" s="19"/>
      <c r="F54" s="19"/>
      <c r="G54" s="19">
        <f t="shared" si="19"/>
        <v>0</v>
      </c>
      <c r="H54" s="19"/>
      <c r="I54" s="19"/>
      <c r="J54" s="204">
        <f t="shared" si="29"/>
        <v>0</v>
      </c>
      <c r="K54" s="19"/>
      <c r="L54" s="19"/>
      <c r="M54" s="16">
        <f t="shared" si="2"/>
        <v>0</v>
      </c>
      <c r="N54" s="16">
        <f t="shared" si="2"/>
        <v>0</v>
      </c>
      <c r="O54" s="16">
        <f t="shared" si="2"/>
        <v>0</v>
      </c>
      <c r="P54" s="204">
        <f t="shared" si="30"/>
        <v>0</v>
      </c>
      <c r="Q54" s="19"/>
      <c r="R54" s="19"/>
      <c r="S54" s="204">
        <f t="shared" si="31"/>
        <v>0</v>
      </c>
      <c r="T54" s="19"/>
      <c r="U54" s="19"/>
      <c r="V54" s="25"/>
    </row>
    <row r="55" spans="1:22" s="177" customFormat="1" ht="46.5" customHeight="1">
      <c r="A55" s="13" t="s">
        <v>44</v>
      </c>
      <c r="B55" s="14" t="s">
        <v>161</v>
      </c>
      <c r="C55" s="13" t="s">
        <v>45</v>
      </c>
      <c r="D55" s="15">
        <f t="shared" si="1"/>
        <v>5115349.267</v>
      </c>
      <c r="E55" s="15">
        <f>SUM(E57+E59+E61+E64+E67+E75)</f>
        <v>3522728.5</v>
      </c>
      <c r="F55" s="15">
        <f>SUM(F57+F59+F61+F64+F67+F75)</f>
        <v>1592620.767</v>
      </c>
      <c r="G55" s="15">
        <f t="shared" si="19"/>
        <v>5177400.3279999997</v>
      </c>
      <c r="H55" s="15">
        <f>SUM(H57+H59+H61+H64+H67+H75)</f>
        <v>4015490.4</v>
      </c>
      <c r="I55" s="15">
        <f>SUM(I57+I59+I61+I64+I67+I75)</f>
        <v>1161909.9280000001</v>
      </c>
      <c r="J55" s="203">
        <f t="shared" si="29"/>
        <v>6963019.9411730189</v>
      </c>
      <c r="K55" s="15">
        <f>SUM(K57+K59+K61+K64+K67+K75)</f>
        <v>4453277.6871730192</v>
      </c>
      <c r="L55" s="15">
        <f>SUM(L57+L59+L61+L64+L67+L75)</f>
        <v>2509742.2540000002</v>
      </c>
      <c r="M55" s="16">
        <f t="shared" si="2"/>
        <v>1785619.6131730191</v>
      </c>
      <c r="N55" s="16">
        <f t="shared" si="2"/>
        <v>437787.28717301926</v>
      </c>
      <c r="O55" s="16">
        <f t="shared" si="2"/>
        <v>1347832.3260000001</v>
      </c>
      <c r="P55" s="203">
        <f t="shared" si="30"/>
        <v>6347605.4558903212</v>
      </c>
      <c r="Q55" s="15">
        <f>SUM(Q57+Q59+Q61+Q64+Q67+Q75)</f>
        <v>4898605.4558903212</v>
      </c>
      <c r="R55" s="15">
        <f>SUM(R57+R59+R61+R64+R67+R75)</f>
        <v>1449000</v>
      </c>
      <c r="S55" s="203">
        <f t="shared" si="31"/>
        <v>6942466.0014793538</v>
      </c>
      <c r="T55" s="15">
        <f>SUM(T57+T59+T61+T64+T67+T75)</f>
        <v>5388466.0014793538</v>
      </c>
      <c r="U55" s="15">
        <f>SUM(U57+U59+U61+U64+U67+U75)</f>
        <v>1554000</v>
      </c>
      <c r="V55" s="178"/>
    </row>
    <row r="56" spans="1:22" s="177" customFormat="1" ht="66.75" customHeight="1">
      <c r="A56" s="17"/>
      <c r="B56" s="18" t="s">
        <v>123</v>
      </c>
      <c r="C56" s="17"/>
      <c r="D56" s="15"/>
      <c r="E56" s="19"/>
      <c r="F56" s="19"/>
      <c r="G56" s="15"/>
      <c r="H56" s="19"/>
      <c r="I56" s="19"/>
      <c r="J56" s="203"/>
      <c r="K56" s="19"/>
      <c r="L56" s="19"/>
      <c r="M56" s="16"/>
      <c r="N56" s="16"/>
      <c r="O56" s="16"/>
      <c r="P56" s="203"/>
      <c r="Q56" s="19"/>
      <c r="R56" s="19"/>
      <c r="S56" s="203"/>
      <c r="T56" s="19"/>
      <c r="U56" s="19"/>
      <c r="V56" s="25"/>
    </row>
    <row r="57" spans="1:22" ht="12.75" customHeight="1">
      <c r="A57" s="13">
        <v>1210</v>
      </c>
      <c r="B57" s="14" t="s">
        <v>162</v>
      </c>
      <c r="C57" s="17"/>
      <c r="D57" s="15">
        <f>SUM(E57:F57)</f>
        <v>0</v>
      </c>
      <c r="E57" s="19">
        <f>SUM(E58)</f>
        <v>0</v>
      </c>
      <c r="F57" s="19">
        <f>SUM(F58)</f>
        <v>0</v>
      </c>
      <c r="G57" s="15">
        <f>SUM(H57:I57)</f>
        <v>0</v>
      </c>
      <c r="H57" s="19">
        <f>SUM(H58)</f>
        <v>0</v>
      </c>
      <c r="I57" s="19">
        <f>SUM(I58)</f>
        <v>0</v>
      </c>
      <c r="J57" s="203">
        <f>SUM(K57:L57)</f>
        <v>0</v>
      </c>
      <c r="K57" s="19">
        <f>SUM(K58)</f>
        <v>0</v>
      </c>
      <c r="L57" s="19">
        <f>SUM(L58)</f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203">
        <f>SUM(Q57:R57)</f>
        <v>0</v>
      </c>
      <c r="Q57" s="19">
        <f>SUM(Q58)</f>
        <v>0</v>
      </c>
      <c r="R57" s="19">
        <f>SUM(R58)</f>
        <v>0</v>
      </c>
      <c r="S57" s="203">
        <f>SUM(T57:U57)</f>
        <v>0</v>
      </c>
      <c r="T57" s="19">
        <f>SUM(T58)</f>
        <v>0</v>
      </c>
      <c r="U57" s="19">
        <f>SUM(U58)</f>
        <v>0</v>
      </c>
      <c r="V57" s="25"/>
    </row>
    <row r="58" spans="1:22" ht="41.25" customHeight="1">
      <c r="A58" s="21">
        <v>1211</v>
      </c>
      <c r="B58" s="18" t="s">
        <v>163</v>
      </c>
      <c r="C58" s="17"/>
      <c r="D58" s="15">
        <f>SUM(E58:F58)</f>
        <v>0</v>
      </c>
      <c r="E58" s="19"/>
      <c r="F58" s="19"/>
      <c r="G58" s="15">
        <f>SUM(H58:I58)</f>
        <v>0</v>
      </c>
      <c r="H58" s="19"/>
      <c r="I58" s="19"/>
      <c r="J58" s="203">
        <f>SUM(K58:L58)</f>
        <v>0</v>
      </c>
      <c r="K58" s="19"/>
      <c r="L58" s="19"/>
      <c r="M58" s="16">
        <f t="shared" si="2"/>
        <v>0</v>
      </c>
      <c r="N58" s="16">
        <f t="shared" si="2"/>
        <v>0</v>
      </c>
      <c r="O58" s="16">
        <f t="shared" si="2"/>
        <v>0</v>
      </c>
      <c r="P58" s="203">
        <f>SUM(Q58:R58)</f>
        <v>0</v>
      </c>
      <c r="Q58" s="19"/>
      <c r="R58" s="19"/>
      <c r="S58" s="203">
        <f>SUM(T58:U58)</f>
        <v>0</v>
      </c>
      <c r="T58" s="19"/>
      <c r="U58" s="19"/>
      <c r="V58" s="25"/>
    </row>
    <row r="59" spans="1:22" ht="28.5" customHeight="1">
      <c r="A59" s="22">
        <v>1220</v>
      </c>
      <c r="B59" s="14" t="s">
        <v>164</v>
      </c>
      <c r="C59" s="17"/>
      <c r="D59" s="15">
        <f>SUM(E59:F59)</f>
        <v>0</v>
      </c>
      <c r="E59" s="19">
        <f>SUM(E60)</f>
        <v>0</v>
      </c>
      <c r="F59" s="19">
        <f>SUM(F60)</f>
        <v>0</v>
      </c>
      <c r="G59" s="15">
        <f>SUM(H59:I59)</f>
        <v>0</v>
      </c>
      <c r="H59" s="19">
        <f>SUM(H60)</f>
        <v>0</v>
      </c>
      <c r="I59" s="19">
        <f>SUM(I60)</f>
        <v>0</v>
      </c>
      <c r="J59" s="203">
        <f>SUM(K59:L59)</f>
        <v>0</v>
      </c>
      <c r="K59" s="19">
        <f>SUM(K60)</f>
        <v>0</v>
      </c>
      <c r="L59" s="19">
        <f>SUM(L60)</f>
        <v>0</v>
      </c>
      <c r="M59" s="16">
        <f t="shared" si="2"/>
        <v>0</v>
      </c>
      <c r="N59" s="16">
        <f t="shared" si="2"/>
        <v>0</v>
      </c>
      <c r="O59" s="16">
        <f t="shared" si="2"/>
        <v>0</v>
      </c>
      <c r="P59" s="203">
        <f>SUM(Q59:R59)</f>
        <v>0</v>
      </c>
      <c r="Q59" s="19">
        <f>SUM(Q60)</f>
        <v>0</v>
      </c>
      <c r="R59" s="19">
        <f>SUM(R60)</f>
        <v>0</v>
      </c>
      <c r="S59" s="203">
        <f>SUM(T59:U59)</f>
        <v>0</v>
      </c>
      <c r="T59" s="19">
        <f>SUM(T60)</f>
        <v>0</v>
      </c>
      <c r="U59" s="19">
        <f>SUM(U60)</f>
        <v>0</v>
      </c>
      <c r="V59" s="25"/>
    </row>
    <row r="60" spans="1:22" s="177" customFormat="1" ht="52.5" customHeight="1">
      <c r="A60" s="17">
        <v>1221</v>
      </c>
      <c r="B60" s="18" t="s">
        <v>165</v>
      </c>
      <c r="C60" s="17"/>
      <c r="D60" s="15">
        <f>SUM(E60:F60)</f>
        <v>0</v>
      </c>
      <c r="E60" s="19"/>
      <c r="F60" s="19"/>
      <c r="G60" s="15">
        <f>SUM(H60:I60)</f>
        <v>0</v>
      </c>
      <c r="H60" s="19"/>
      <c r="I60" s="19"/>
      <c r="J60" s="203">
        <f>SUM(K60:L60)</f>
        <v>0</v>
      </c>
      <c r="K60" s="19"/>
      <c r="L60" s="19"/>
      <c r="M60" s="16">
        <f t="shared" si="2"/>
        <v>0</v>
      </c>
      <c r="N60" s="16">
        <f t="shared" si="2"/>
        <v>0</v>
      </c>
      <c r="O60" s="16">
        <f t="shared" si="2"/>
        <v>0</v>
      </c>
      <c r="P60" s="203">
        <f>SUM(Q60:R60)</f>
        <v>0</v>
      </c>
      <c r="Q60" s="19"/>
      <c r="R60" s="19"/>
      <c r="S60" s="203">
        <f>SUM(T60:U60)</f>
        <v>0</v>
      </c>
      <c r="T60" s="19"/>
      <c r="U60" s="19"/>
      <c r="V60" s="25"/>
    </row>
    <row r="61" spans="1:22" ht="12.75" customHeight="1">
      <c r="A61" s="13" t="s">
        <v>46</v>
      </c>
      <c r="B61" s="14" t="s">
        <v>166</v>
      </c>
      <c r="C61" s="13" t="s">
        <v>47</v>
      </c>
      <c r="D61" s="15">
        <f t="shared" si="1"/>
        <v>0</v>
      </c>
      <c r="E61" s="15">
        <f>SUM(E63)</f>
        <v>0</v>
      </c>
      <c r="F61" s="15">
        <f>SUM(F63)</f>
        <v>0</v>
      </c>
      <c r="G61" s="15">
        <f>SUM(H61:I61)</f>
        <v>0</v>
      </c>
      <c r="H61" s="15">
        <f>SUM(H63)</f>
        <v>0</v>
      </c>
      <c r="I61" s="15">
        <f>SUM(I63)</f>
        <v>0</v>
      </c>
      <c r="J61" s="203">
        <f>SUM(K61:L61)</f>
        <v>0</v>
      </c>
      <c r="K61" s="15">
        <f>SUM(K63)</f>
        <v>0</v>
      </c>
      <c r="L61" s="15">
        <f>SUM(L63)</f>
        <v>0</v>
      </c>
      <c r="M61" s="16">
        <f t="shared" si="2"/>
        <v>0</v>
      </c>
      <c r="N61" s="16">
        <f t="shared" si="2"/>
        <v>0</v>
      </c>
      <c r="O61" s="16">
        <f t="shared" si="2"/>
        <v>0</v>
      </c>
      <c r="P61" s="203">
        <f>SUM(Q61:R61)</f>
        <v>0</v>
      </c>
      <c r="Q61" s="15">
        <f>SUM(Q63)</f>
        <v>0</v>
      </c>
      <c r="R61" s="15">
        <f>SUM(R63)</f>
        <v>0</v>
      </c>
      <c r="S61" s="203">
        <f>SUM(T61:U61)</f>
        <v>0</v>
      </c>
      <c r="T61" s="15">
        <f>SUM(T63)</f>
        <v>0</v>
      </c>
      <c r="U61" s="15">
        <f>SUM(U63)</f>
        <v>0</v>
      </c>
      <c r="V61" s="25"/>
    </row>
    <row r="62" spans="1:22" ht="36" customHeight="1">
      <c r="A62" s="17"/>
      <c r="B62" s="18" t="s">
        <v>123</v>
      </c>
      <c r="C62" s="17"/>
      <c r="D62" s="15"/>
      <c r="E62" s="19"/>
      <c r="F62" s="19"/>
      <c r="G62" s="15"/>
      <c r="H62" s="19"/>
      <c r="I62" s="19"/>
      <c r="J62" s="203"/>
      <c r="K62" s="19"/>
      <c r="L62" s="19"/>
      <c r="M62" s="16"/>
      <c r="N62" s="16"/>
      <c r="O62" s="16"/>
      <c r="P62" s="203"/>
      <c r="Q62" s="19"/>
      <c r="R62" s="19"/>
      <c r="S62" s="203"/>
      <c r="T62" s="19"/>
      <c r="U62" s="19"/>
      <c r="V62" s="25"/>
    </row>
    <row r="63" spans="1:22" s="177" customFormat="1" ht="69" customHeight="1">
      <c r="A63" s="17" t="s">
        <v>48</v>
      </c>
      <c r="B63" s="18" t="s">
        <v>167</v>
      </c>
      <c r="C63" s="17"/>
      <c r="D63" s="15">
        <f t="shared" si="1"/>
        <v>0</v>
      </c>
      <c r="E63" s="19"/>
      <c r="F63" s="19"/>
      <c r="G63" s="15">
        <f>SUM(H63:I63)</f>
        <v>0</v>
      </c>
      <c r="H63" s="19"/>
      <c r="I63" s="19"/>
      <c r="J63" s="203">
        <f>SUM(K63:L63)</f>
        <v>0</v>
      </c>
      <c r="K63" s="19"/>
      <c r="L63" s="19"/>
      <c r="M63" s="16">
        <f t="shared" si="2"/>
        <v>0</v>
      </c>
      <c r="N63" s="16">
        <f t="shared" si="2"/>
        <v>0</v>
      </c>
      <c r="O63" s="16">
        <f t="shared" si="2"/>
        <v>0</v>
      </c>
      <c r="P63" s="203">
        <f>SUM(Q63:R63)</f>
        <v>0</v>
      </c>
      <c r="Q63" s="19"/>
      <c r="R63" s="19"/>
      <c r="S63" s="203">
        <f>SUM(T63:U63)</f>
        <v>0</v>
      </c>
      <c r="T63" s="19"/>
      <c r="U63" s="19"/>
      <c r="V63" s="25"/>
    </row>
    <row r="64" spans="1:22" ht="12.75" customHeight="1">
      <c r="A64" s="13" t="s">
        <v>49</v>
      </c>
      <c r="B64" s="14" t="s">
        <v>168</v>
      </c>
      <c r="C64" s="13" t="s">
        <v>50</v>
      </c>
      <c r="D64" s="15">
        <f t="shared" si="1"/>
        <v>0</v>
      </c>
      <c r="E64" s="15">
        <f>SUM(E66)</f>
        <v>0</v>
      </c>
      <c r="F64" s="15">
        <f>SUM(F66)</f>
        <v>0</v>
      </c>
      <c r="G64" s="15">
        <f>SUM(H64:I64)</f>
        <v>0</v>
      </c>
      <c r="H64" s="15">
        <f>SUM(H66)</f>
        <v>0</v>
      </c>
      <c r="I64" s="15">
        <f>SUM(I66)</f>
        <v>0</v>
      </c>
      <c r="J64" s="203">
        <f>SUM(K64:L64)</f>
        <v>0</v>
      </c>
      <c r="K64" s="15">
        <f>SUM(K66)</f>
        <v>0</v>
      </c>
      <c r="L64" s="15">
        <f>SUM(L66)</f>
        <v>0</v>
      </c>
      <c r="M64" s="16">
        <f t="shared" si="2"/>
        <v>0</v>
      </c>
      <c r="N64" s="16">
        <f t="shared" si="2"/>
        <v>0</v>
      </c>
      <c r="O64" s="16">
        <f t="shared" si="2"/>
        <v>0</v>
      </c>
      <c r="P64" s="203">
        <f>SUM(Q64:R64)</f>
        <v>0</v>
      </c>
      <c r="Q64" s="15">
        <f>SUM(Q66)</f>
        <v>0</v>
      </c>
      <c r="R64" s="15">
        <f>SUM(R66)</f>
        <v>0</v>
      </c>
      <c r="S64" s="203">
        <f>SUM(T64:U64)</f>
        <v>0</v>
      </c>
      <c r="T64" s="15">
        <f>SUM(T66)</f>
        <v>0</v>
      </c>
      <c r="U64" s="15">
        <f>SUM(U66)</f>
        <v>0</v>
      </c>
      <c r="V64" s="25"/>
    </row>
    <row r="65" spans="1:22" s="177" customFormat="1" ht="44.25" customHeight="1">
      <c r="A65" s="17"/>
      <c r="B65" s="18" t="s">
        <v>123</v>
      </c>
      <c r="C65" s="17"/>
      <c r="D65" s="15"/>
      <c r="E65" s="19"/>
      <c r="F65" s="19"/>
      <c r="G65" s="15"/>
      <c r="H65" s="19"/>
      <c r="I65" s="19"/>
      <c r="J65" s="203"/>
      <c r="K65" s="19"/>
      <c r="L65" s="19"/>
      <c r="M65" s="16"/>
      <c r="N65" s="16"/>
      <c r="O65" s="16"/>
      <c r="P65" s="203"/>
      <c r="Q65" s="19"/>
      <c r="R65" s="19"/>
      <c r="S65" s="203"/>
      <c r="T65" s="19"/>
      <c r="U65" s="19"/>
      <c r="V65" s="25"/>
    </row>
    <row r="66" spans="1:22" ht="56.25" customHeight="1">
      <c r="A66" s="17" t="s">
        <v>51</v>
      </c>
      <c r="B66" s="18" t="s">
        <v>169</v>
      </c>
      <c r="C66" s="17" t="s">
        <v>9</v>
      </c>
      <c r="D66" s="15">
        <f t="shared" si="1"/>
        <v>0</v>
      </c>
      <c r="E66" s="19"/>
      <c r="F66" s="19"/>
      <c r="G66" s="15">
        <f>SUM(H66:I66)</f>
        <v>0</v>
      </c>
      <c r="H66" s="19"/>
      <c r="I66" s="19"/>
      <c r="J66" s="203">
        <f>SUM(K66:L66)</f>
        <v>0</v>
      </c>
      <c r="K66" s="19"/>
      <c r="L66" s="19"/>
      <c r="M66" s="16">
        <f t="shared" si="2"/>
        <v>0</v>
      </c>
      <c r="N66" s="16">
        <f t="shared" si="2"/>
        <v>0</v>
      </c>
      <c r="O66" s="16">
        <f t="shared" si="2"/>
        <v>0</v>
      </c>
      <c r="P66" s="203">
        <f>SUM(Q66:R66)</f>
        <v>0</v>
      </c>
      <c r="Q66" s="19"/>
      <c r="R66" s="19"/>
      <c r="S66" s="203">
        <f>SUM(T66:U66)</f>
        <v>0</v>
      </c>
      <c r="T66" s="19"/>
      <c r="U66" s="19"/>
      <c r="V66" s="178"/>
    </row>
    <row r="67" spans="1:22" ht="46.5" customHeight="1">
      <c r="A67" s="13" t="s">
        <v>52</v>
      </c>
      <c r="B67" s="14" t="s">
        <v>170</v>
      </c>
      <c r="C67" s="13" t="s">
        <v>53</v>
      </c>
      <c r="D67" s="15">
        <f t="shared" si="1"/>
        <v>3522728.5</v>
      </c>
      <c r="E67" s="15">
        <f>SUM(E69+E70+E73+E74)</f>
        <v>3522728.5</v>
      </c>
      <c r="F67" s="15">
        <f>SUM(F69+F70+F73+F74)</f>
        <v>0</v>
      </c>
      <c r="G67" s="15">
        <f>SUM(H67:I67)</f>
        <v>4015490.4</v>
      </c>
      <c r="H67" s="15">
        <f>SUM(H69+H70+H73+H74)</f>
        <v>4015490.4</v>
      </c>
      <c r="I67" s="15">
        <f>SUM(I69+I70+I73+I74)</f>
        <v>0</v>
      </c>
      <c r="J67" s="203">
        <f>SUM(K67:L67)</f>
        <v>4453277.6871730192</v>
      </c>
      <c r="K67" s="15">
        <f>SUM(K69+K70+K73+K74)</f>
        <v>4453277.6871730192</v>
      </c>
      <c r="L67" s="15">
        <f>SUM(L69+L70+L73+L74)</f>
        <v>0</v>
      </c>
      <c r="M67" s="16">
        <f t="shared" si="2"/>
        <v>437787.28717301926</v>
      </c>
      <c r="N67" s="16">
        <f t="shared" si="2"/>
        <v>437787.28717301926</v>
      </c>
      <c r="O67" s="16">
        <f t="shared" si="2"/>
        <v>0</v>
      </c>
      <c r="P67" s="203">
        <f>SUM(Q67:R67)</f>
        <v>4898605.4558903212</v>
      </c>
      <c r="Q67" s="15">
        <f>SUM(Q69+Q70+Q73+Q74)</f>
        <v>4898605.4558903212</v>
      </c>
      <c r="R67" s="15">
        <f>SUM(R69+R70+R73+R74)</f>
        <v>0</v>
      </c>
      <c r="S67" s="203">
        <f>SUM(T67:U67)</f>
        <v>5388466.0014793538</v>
      </c>
      <c r="T67" s="15">
        <f>SUM(T69+T70+T73+T74)</f>
        <v>5388466.0014793538</v>
      </c>
      <c r="U67" s="15">
        <f>SUM(U69+U70+U73+U74)</f>
        <v>0</v>
      </c>
      <c r="V67" s="25"/>
    </row>
    <row r="68" spans="1:22" s="177" customFormat="1" ht="44.25" customHeight="1">
      <c r="A68" s="17"/>
      <c r="B68" s="18" t="s">
        <v>123</v>
      </c>
      <c r="C68" s="17"/>
      <c r="D68" s="15"/>
      <c r="E68" s="19"/>
      <c r="F68" s="19"/>
      <c r="G68" s="15"/>
      <c r="H68" s="19"/>
      <c r="I68" s="19"/>
      <c r="J68" s="203"/>
      <c r="K68" s="19"/>
      <c r="L68" s="19"/>
      <c r="M68" s="16"/>
      <c r="N68" s="16"/>
      <c r="O68" s="16"/>
      <c r="P68" s="203"/>
      <c r="Q68" s="19"/>
      <c r="R68" s="19"/>
      <c r="S68" s="203"/>
      <c r="T68" s="19"/>
      <c r="U68" s="19"/>
      <c r="V68" s="25"/>
    </row>
    <row r="69" spans="1:22" ht="31.5">
      <c r="A69" s="17" t="s">
        <v>54</v>
      </c>
      <c r="B69" s="18" t="s">
        <v>171</v>
      </c>
      <c r="C69" s="17" t="s">
        <v>9</v>
      </c>
      <c r="D69" s="15">
        <f t="shared" si="1"/>
        <v>3522728.5</v>
      </c>
      <c r="E69" s="19">
        <v>3522728.5</v>
      </c>
      <c r="F69" s="19"/>
      <c r="G69" s="15">
        <f t="shared" ref="G69:G75" si="32">SUM(H69:I69)</f>
        <v>4015490.4</v>
      </c>
      <c r="H69" s="19">
        <v>4015490.4</v>
      </c>
      <c r="I69" s="19"/>
      <c r="J69" s="203">
        <f t="shared" ref="J69:J75" si="33">SUM(K69:L69)</f>
        <v>4453277.6871730192</v>
      </c>
      <c r="K69" s="19">
        <v>4453277.6871730192</v>
      </c>
      <c r="L69" s="19"/>
      <c r="M69" s="16">
        <f t="shared" si="2"/>
        <v>437787.28717301926</v>
      </c>
      <c r="N69" s="16">
        <f t="shared" si="2"/>
        <v>437787.28717301926</v>
      </c>
      <c r="O69" s="16">
        <f t="shared" si="2"/>
        <v>0</v>
      </c>
      <c r="P69" s="203">
        <f t="shared" ref="P69:P75" si="34">SUM(Q69:R69)</f>
        <v>4898605.4558903212</v>
      </c>
      <c r="Q69" s="19">
        <f>+K69+K69*0.1</f>
        <v>4898605.4558903212</v>
      </c>
      <c r="R69" s="19"/>
      <c r="S69" s="203">
        <f t="shared" ref="S69:S75" si="35">SUM(T69:U69)</f>
        <v>5388466.0014793538</v>
      </c>
      <c r="T69" s="19">
        <f>+Q69+Q69*0.1</f>
        <v>5388466.0014793538</v>
      </c>
      <c r="U69" s="19"/>
      <c r="V69" s="178"/>
    </row>
    <row r="70" spans="1:22" ht="27" customHeight="1">
      <c r="A70" s="13">
        <v>1252</v>
      </c>
      <c r="B70" s="14" t="s">
        <v>172</v>
      </c>
      <c r="C70" s="17"/>
      <c r="D70" s="15">
        <f t="shared" si="1"/>
        <v>0</v>
      </c>
      <c r="E70" s="15">
        <f>SUM(E71:E72)</f>
        <v>0</v>
      </c>
      <c r="F70" s="15">
        <f>SUM(F71:F72)</f>
        <v>0</v>
      </c>
      <c r="G70" s="15">
        <f t="shared" si="32"/>
        <v>0</v>
      </c>
      <c r="H70" s="15">
        <f>SUM(H71:H72)</f>
        <v>0</v>
      </c>
      <c r="I70" s="15">
        <f>SUM(I71:I72)</f>
        <v>0</v>
      </c>
      <c r="J70" s="203">
        <f t="shared" si="33"/>
        <v>0</v>
      </c>
      <c r="K70" s="15">
        <f>SUM(K71:K72)</f>
        <v>0</v>
      </c>
      <c r="L70" s="15">
        <f>SUM(L71:L72)</f>
        <v>0</v>
      </c>
      <c r="M70" s="16">
        <f t="shared" si="2"/>
        <v>0</v>
      </c>
      <c r="N70" s="16">
        <f t="shared" si="2"/>
        <v>0</v>
      </c>
      <c r="O70" s="16">
        <f t="shared" si="2"/>
        <v>0</v>
      </c>
      <c r="P70" s="203">
        <f t="shared" si="34"/>
        <v>0</v>
      </c>
      <c r="Q70" s="15">
        <f>SUM(Q71:Q72)</f>
        <v>0</v>
      </c>
      <c r="R70" s="15">
        <f>SUM(R71:R72)</f>
        <v>0</v>
      </c>
      <c r="S70" s="203">
        <f t="shared" si="35"/>
        <v>0</v>
      </c>
      <c r="T70" s="15">
        <f>SUM(T71:T72)</f>
        <v>0</v>
      </c>
      <c r="U70" s="15">
        <f>SUM(U71:U72)</f>
        <v>0</v>
      </c>
      <c r="V70" s="25"/>
    </row>
    <row r="71" spans="1:22" ht="50.25" customHeight="1">
      <c r="A71" s="17">
        <v>1253</v>
      </c>
      <c r="B71" s="18" t="s">
        <v>173</v>
      </c>
      <c r="C71" s="17"/>
      <c r="D71" s="15">
        <f t="shared" si="1"/>
        <v>0</v>
      </c>
      <c r="E71" s="19"/>
      <c r="F71" s="19"/>
      <c r="G71" s="15">
        <f t="shared" si="32"/>
        <v>0</v>
      </c>
      <c r="H71" s="19"/>
      <c r="I71" s="19"/>
      <c r="J71" s="203">
        <f t="shared" si="33"/>
        <v>0</v>
      </c>
      <c r="K71" s="19"/>
      <c r="L71" s="19"/>
      <c r="M71" s="16">
        <f t="shared" si="2"/>
        <v>0</v>
      </c>
      <c r="N71" s="16">
        <f t="shared" si="2"/>
        <v>0</v>
      </c>
      <c r="O71" s="16">
        <f t="shared" si="2"/>
        <v>0</v>
      </c>
      <c r="P71" s="203">
        <f t="shared" si="34"/>
        <v>0</v>
      </c>
      <c r="Q71" s="19"/>
      <c r="R71" s="19"/>
      <c r="S71" s="203">
        <f t="shared" si="35"/>
        <v>0</v>
      </c>
      <c r="T71" s="19"/>
      <c r="U71" s="19"/>
      <c r="V71" s="25"/>
    </row>
    <row r="72" spans="1:22" ht="18" customHeight="1">
      <c r="A72" s="17">
        <v>1254</v>
      </c>
      <c r="B72" s="23" t="s">
        <v>174</v>
      </c>
      <c r="C72" s="17"/>
      <c r="D72" s="15">
        <f t="shared" si="1"/>
        <v>0</v>
      </c>
      <c r="E72" s="19"/>
      <c r="F72" s="19"/>
      <c r="G72" s="15">
        <f t="shared" si="32"/>
        <v>0</v>
      </c>
      <c r="H72" s="19"/>
      <c r="I72" s="19"/>
      <c r="J72" s="203">
        <f t="shared" si="33"/>
        <v>0</v>
      </c>
      <c r="K72" s="19"/>
      <c r="L72" s="19"/>
      <c r="M72" s="16">
        <f t="shared" si="2"/>
        <v>0</v>
      </c>
      <c r="N72" s="16">
        <f t="shared" si="2"/>
        <v>0</v>
      </c>
      <c r="O72" s="16">
        <f t="shared" si="2"/>
        <v>0</v>
      </c>
      <c r="P72" s="203">
        <f t="shared" si="34"/>
        <v>0</v>
      </c>
      <c r="Q72" s="19"/>
      <c r="R72" s="19"/>
      <c r="S72" s="203">
        <f t="shared" si="35"/>
        <v>0</v>
      </c>
      <c r="T72" s="19"/>
      <c r="U72" s="19"/>
      <c r="V72" s="25"/>
    </row>
    <row r="73" spans="1:22" s="177" customFormat="1" ht="50.25" customHeight="1">
      <c r="A73" s="17" t="s">
        <v>55</v>
      </c>
      <c r="B73" s="18" t="s">
        <v>175</v>
      </c>
      <c r="C73" s="17" t="s">
        <v>9</v>
      </c>
      <c r="D73" s="15">
        <f t="shared" si="1"/>
        <v>0</v>
      </c>
      <c r="E73" s="19"/>
      <c r="F73" s="19"/>
      <c r="G73" s="15">
        <f t="shared" si="32"/>
        <v>0</v>
      </c>
      <c r="H73" s="19"/>
      <c r="I73" s="19"/>
      <c r="J73" s="203">
        <f t="shared" si="33"/>
        <v>0</v>
      </c>
      <c r="K73" s="19"/>
      <c r="L73" s="19"/>
      <c r="M73" s="16">
        <f t="shared" si="2"/>
        <v>0</v>
      </c>
      <c r="N73" s="16">
        <f t="shared" si="2"/>
        <v>0</v>
      </c>
      <c r="O73" s="16">
        <f t="shared" si="2"/>
        <v>0</v>
      </c>
      <c r="P73" s="203">
        <f t="shared" si="34"/>
        <v>0</v>
      </c>
      <c r="Q73" s="19"/>
      <c r="R73" s="19"/>
      <c r="S73" s="203">
        <f t="shared" si="35"/>
        <v>0</v>
      </c>
      <c r="T73" s="19"/>
      <c r="U73" s="19"/>
      <c r="V73" s="25"/>
    </row>
    <row r="74" spans="1:22" ht="12.75" customHeight="1">
      <c r="A74" s="17">
        <v>1256</v>
      </c>
      <c r="B74" s="18" t="s">
        <v>176</v>
      </c>
      <c r="C74" s="17"/>
      <c r="D74" s="15">
        <f t="shared" si="1"/>
        <v>0</v>
      </c>
      <c r="E74" s="19"/>
      <c r="F74" s="19"/>
      <c r="G74" s="15">
        <f t="shared" si="32"/>
        <v>0</v>
      </c>
      <c r="H74" s="19"/>
      <c r="I74" s="19"/>
      <c r="J74" s="203">
        <f t="shared" si="33"/>
        <v>0</v>
      </c>
      <c r="K74" s="19"/>
      <c r="L74" s="19"/>
      <c r="M74" s="16">
        <f t="shared" si="2"/>
        <v>0</v>
      </c>
      <c r="N74" s="16">
        <f t="shared" si="2"/>
        <v>0</v>
      </c>
      <c r="O74" s="16">
        <f t="shared" si="2"/>
        <v>0</v>
      </c>
      <c r="P74" s="203">
        <f t="shared" si="34"/>
        <v>0</v>
      </c>
      <c r="Q74" s="19"/>
      <c r="R74" s="19"/>
      <c r="S74" s="203">
        <f t="shared" si="35"/>
        <v>0</v>
      </c>
      <c r="T74" s="19"/>
      <c r="U74" s="19"/>
      <c r="V74" s="25"/>
    </row>
    <row r="75" spans="1:22" ht="51" customHeight="1">
      <c r="A75" s="13" t="s">
        <v>56</v>
      </c>
      <c r="B75" s="14" t="s">
        <v>177</v>
      </c>
      <c r="C75" s="13" t="s">
        <v>57</v>
      </c>
      <c r="D75" s="15">
        <f t="shared" si="1"/>
        <v>1592620.767</v>
      </c>
      <c r="E75" s="15">
        <f>SUM(E77:E78)</f>
        <v>0</v>
      </c>
      <c r="F75" s="15">
        <f>SUM(F77:F78)</f>
        <v>1592620.767</v>
      </c>
      <c r="G75" s="15">
        <f t="shared" si="32"/>
        <v>1161909.9280000001</v>
      </c>
      <c r="H75" s="15">
        <f>SUM(H77:H78)</f>
        <v>0</v>
      </c>
      <c r="I75" s="15">
        <f>SUM(I77:I78)</f>
        <v>1161909.9280000001</v>
      </c>
      <c r="J75" s="203">
        <f t="shared" si="33"/>
        <v>2509742.2540000002</v>
      </c>
      <c r="K75" s="15">
        <f>SUM(K77:K78)</f>
        <v>0</v>
      </c>
      <c r="L75" s="15">
        <f>SUM(L77:L78)</f>
        <v>2509742.2540000002</v>
      </c>
      <c r="M75" s="16">
        <f t="shared" si="2"/>
        <v>1347832.3260000001</v>
      </c>
      <c r="N75" s="16">
        <f t="shared" si="2"/>
        <v>0</v>
      </c>
      <c r="O75" s="16">
        <f t="shared" si="2"/>
        <v>1347832.3260000001</v>
      </c>
      <c r="P75" s="203">
        <f t="shared" si="34"/>
        <v>1449000</v>
      </c>
      <c r="Q75" s="15">
        <f>SUM(Q77:Q78)</f>
        <v>0</v>
      </c>
      <c r="R75" s="15">
        <f>SUM(R77:R78)</f>
        <v>1449000</v>
      </c>
      <c r="S75" s="203">
        <f t="shared" si="35"/>
        <v>1554000</v>
      </c>
      <c r="T75" s="15">
        <f>SUM(T77:T78)</f>
        <v>0</v>
      </c>
      <c r="U75" s="15">
        <f>SUM(U77:U78)</f>
        <v>1554000</v>
      </c>
      <c r="V75" s="25"/>
    </row>
    <row r="76" spans="1:22" s="177" customFormat="1" ht="50.25" customHeight="1">
      <c r="A76" s="17"/>
      <c r="B76" s="18" t="s">
        <v>123</v>
      </c>
      <c r="C76" s="17"/>
      <c r="D76" s="15"/>
      <c r="E76" s="19"/>
      <c r="F76" s="19"/>
      <c r="G76" s="15"/>
      <c r="H76" s="19"/>
      <c r="I76" s="19"/>
      <c r="J76" s="203"/>
      <c r="K76" s="19"/>
      <c r="L76" s="19"/>
      <c r="M76" s="16"/>
      <c r="N76" s="16"/>
      <c r="O76" s="16"/>
      <c r="P76" s="203"/>
      <c r="Q76" s="19"/>
      <c r="R76" s="19"/>
      <c r="S76" s="203"/>
      <c r="T76" s="19"/>
      <c r="U76" s="19"/>
      <c r="V76" s="25"/>
    </row>
    <row r="77" spans="1:22" ht="31.5">
      <c r="A77" s="17" t="s">
        <v>58</v>
      </c>
      <c r="B77" s="18" t="s">
        <v>178</v>
      </c>
      <c r="C77" s="17" t="s">
        <v>9</v>
      </c>
      <c r="D77" s="15">
        <f t="shared" si="1"/>
        <v>1592620.767</v>
      </c>
      <c r="E77" s="19"/>
      <c r="F77" s="19">
        <v>1592620.767</v>
      </c>
      <c r="G77" s="15">
        <f>SUM(H77:I77)</f>
        <v>1161909.9280000001</v>
      </c>
      <c r="H77" s="19"/>
      <c r="I77" s="19">
        <v>1161909.9280000001</v>
      </c>
      <c r="J77" s="203">
        <f>SUM(K77:L77)</f>
        <v>2509742.2540000002</v>
      </c>
      <c r="K77" s="19"/>
      <c r="L77" s="19">
        <v>2509742.2540000002</v>
      </c>
      <c r="M77" s="16">
        <f t="shared" ref="M77:O139" si="36">J77-G77</f>
        <v>1347832.3260000001</v>
      </c>
      <c r="N77" s="16">
        <f t="shared" si="36"/>
        <v>0</v>
      </c>
      <c r="O77" s="16">
        <f t="shared" si="36"/>
        <v>1347832.3260000001</v>
      </c>
      <c r="P77" s="203">
        <f>SUM(Q77:R77)</f>
        <v>1449000</v>
      </c>
      <c r="Q77" s="19"/>
      <c r="R77" s="19">
        <f>1395000+54000</f>
        <v>1449000</v>
      </c>
      <c r="S77" s="203">
        <f>SUM(T77:U77)</f>
        <v>1554000</v>
      </c>
      <c r="T77" s="19"/>
      <c r="U77" s="19">
        <f>1482000+72000</f>
        <v>1554000</v>
      </c>
      <c r="V77" s="25"/>
    </row>
    <row r="78" spans="1:22" ht="31.5">
      <c r="A78" s="17">
        <v>1262</v>
      </c>
      <c r="B78" s="18" t="s">
        <v>179</v>
      </c>
      <c r="C78" s="17"/>
      <c r="D78" s="15">
        <f t="shared" si="1"/>
        <v>0</v>
      </c>
      <c r="E78" s="19"/>
      <c r="F78" s="19"/>
      <c r="G78" s="15">
        <f>SUM(H78:I78)</f>
        <v>0</v>
      </c>
      <c r="H78" s="19"/>
      <c r="I78" s="19"/>
      <c r="J78" s="203">
        <f>SUM(K78:L78)</f>
        <v>0</v>
      </c>
      <c r="K78" s="19"/>
      <c r="L78" s="19"/>
      <c r="M78" s="16">
        <f t="shared" si="36"/>
        <v>0</v>
      </c>
      <c r="N78" s="16">
        <f t="shared" si="36"/>
        <v>0</v>
      </c>
      <c r="O78" s="16">
        <f t="shared" si="36"/>
        <v>0</v>
      </c>
      <c r="P78" s="203">
        <f>SUM(Q78:R78)</f>
        <v>0</v>
      </c>
      <c r="Q78" s="19"/>
      <c r="R78" s="19"/>
      <c r="S78" s="203">
        <f>SUM(T78:U78)</f>
        <v>0</v>
      </c>
      <c r="T78" s="19"/>
      <c r="U78" s="19"/>
      <c r="V78" s="25"/>
    </row>
    <row r="79" spans="1:22" ht="25.5" customHeight="1">
      <c r="A79" s="13" t="s">
        <v>59</v>
      </c>
      <c r="B79" s="14" t="s">
        <v>180</v>
      </c>
      <c r="C79" s="13" t="s">
        <v>60</v>
      </c>
      <c r="D79" s="15">
        <f t="shared" ref="D79:U79" si="37">SUM(D81+D83+D86+D92+D97+D123+D127+D131+D135)</f>
        <v>852301.56040000007</v>
      </c>
      <c r="E79" s="15">
        <f t="shared" si="37"/>
        <v>836359.9164000001</v>
      </c>
      <c r="F79" s="15">
        <f t="shared" si="37"/>
        <v>465941.64399999997</v>
      </c>
      <c r="G79" s="15">
        <f t="shared" si="37"/>
        <v>860661.78150000004</v>
      </c>
      <c r="H79" s="15">
        <f t="shared" si="37"/>
        <v>860661.78150000004</v>
      </c>
      <c r="I79" s="15">
        <f t="shared" si="37"/>
        <v>925983</v>
      </c>
      <c r="J79" s="203">
        <f>SUM(J81+J83+J86+J92+J97+J123+J127+J131+J135)</f>
        <v>885867.50557500008</v>
      </c>
      <c r="K79" s="15">
        <f>SUM(K81+K83+K86+K92+K97+K123+K127+K131+K135)</f>
        <v>885867.50557500008</v>
      </c>
      <c r="L79" s="15">
        <f>SUM(L81+L83+L86+L92+L97+L123+L127+L131+L135)</f>
        <v>925983</v>
      </c>
      <c r="M79" s="15">
        <f t="shared" si="37"/>
        <v>25205.724075000006</v>
      </c>
      <c r="N79" s="15">
        <f t="shared" si="37"/>
        <v>25205.724075000006</v>
      </c>
      <c r="O79" s="15">
        <f t="shared" si="37"/>
        <v>0</v>
      </c>
      <c r="P79" s="203">
        <f>SUM(P81+P83+P86+P92+P97+P123+P127+P131+P135)</f>
        <v>893085.19585374999</v>
      </c>
      <c r="Q79" s="15">
        <f>SUM(Q81+Q83+Q86+Q92+Q97+Q123+Q127+Q131+Q135)</f>
        <v>893085.19585374999</v>
      </c>
      <c r="R79" s="15">
        <f>SUM(R81+R83+R86+R92+R97+R123+R127+R131+R135)</f>
        <v>1203291.3297267293</v>
      </c>
      <c r="S79" s="203">
        <f t="shared" si="37"/>
        <v>900353.04064643756</v>
      </c>
      <c r="T79" s="15">
        <f t="shared" si="37"/>
        <v>900353.04064643756</v>
      </c>
      <c r="U79" s="15">
        <f t="shared" si="37"/>
        <v>1281924.7534763529</v>
      </c>
      <c r="V79" s="178"/>
    </row>
    <row r="80" spans="1:22" ht="57" customHeight="1">
      <c r="A80" s="17"/>
      <c r="B80" s="18" t="s">
        <v>123</v>
      </c>
      <c r="C80" s="17"/>
      <c r="D80" s="15"/>
      <c r="E80" s="19"/>
      <c r="F80" s="19"/>
      <c r="G80" s="15"/>
      <c r="H80" s="19"/>
      <c r="I80" s="19"/>
      <c r="J80" s="203"/>
      <c r="K80" s="19"/>
      <c r="L80" s="19"/>
      <c r="M80" s="16"/>
      <c r="N80" s="16"/>
      <c r="O80" s="16"/>
      <c r="P80" s="203"/>
      <c r="Q80" s="19"/>
      <c r="R80" s="19"/>
      <c r="S80" s="203"/>
      <c r="T80" s="19"/>
      <c r="U80" s="19"/>
      <c r="V80" s="25"/>
    </row>
    <row r="81" spans="1:22">
      <c r="A81" s="13">
        <v>1310</v>
      </c>
      <c r="B81" s="14" t="s">
        <v>181</v>
      </c>
      <c r="C81" s="17"/>
      <c r="D81" s="15">
        <f t="shared" si="1"/>
        <v>0</v>
      </c>
      <c r="E81" s="15">
        <f>SUM(E82)</f>
        <v>0</v>
      </c>
      <c r="F81" s="15">
        <f>SUM(F82)</f>
        <v>0</v>
      </c>
      <c r="G81" s="15">
        <f>SUM(H81:I81)</f>
        <v>0</v>
      </c>
      <c r="H81" s="15">
        <f>SUM(H82)</f>
        <v>0</v>
      </c>
      <c r="I81" s="15">
        <f>SUM(I82)</f>
        <v>0</v>
      </c>
      <c r="J81" s="203">
        <f>SUM(K81:L81)</f>
        <v>0</v>
      </c>
      <c r="K81" s="15">
        <f>SUM(K82)</f>
        <v>0</v>
      </c>
      <c r="L81" s="15">
        <f>SUM(L82)</f>
        <v>0</v>
      </c>
      <c r="M81" s="16">
        <f t="shared" si="36"/>
        <v>0</v>
      </c>
      <c r="N81" s="16">
        <f t="shared" si="36"/>
        <v>0</v>
      </c>
      <c r="O81" s="16">
        <f t="shared" si="36"/>
        <v>0</v>
      </c>
      <c r="P81" s="203">
        <f>SUM(Q81:R81)</f>
        <v>0</v>
      </c>
      <c r="Q81" s="15">
        <f>SUM(Q82)</f>
        <v>0</v>
      </c>
      <c r="R81" s="15">
        <f>SUM(R82)</f>
        <v>0</v>
      </c>
      <c r="S81" s="203">
        <f>SUM(T81:U81)</f>
        <v>0</v>
      </c>
      <c r="T81" s="15">
        <f>SUM(T82)</f>
        <v>0</v>
      </c>
      <c r="U81" s="15">
        <f>SUM(U82)</f>
        <v>0</v>
      </c>
      <c r="V81" s="25"/>
    </row>
    <row r="82" spans="1:22" ht="47.25" customHeight="1">
      <c r="A82" s="21">
        <v>1311</v>
      </c>
      <c r="B82" s="24" t="s">
        <v>182</v>
      </c>
      <c r="C82" s="17"/>
      <c r="D82" s="15"/>
      <c r="E82" s="19"/>
      <c r="F82" s="19"/>
      <c r="G82" s="15"/>
      <c r="H82" s="19"/>
      <c r="I82" s="19"/>
      <c r="J82" s="203"/>
      <c r="K82" s="19"/>
      <c r="L82" s="19"/>
      <c r="M82" s="16">
        <f t="shared" si="36"/>
        <v>0</v>
      </c>
      <c r="N82" s="16">
        <f t="shared" si="36"/>
        <v>0</v>
      </c>
      <c r="O82" s="16">
        <f t="shared" si="36"/>
        <v>0</v>
      </c>
      <c r="P82" s="203"/>
      <c r="Q82" s="19"/>
      <c r="R82" s="19"/>
      <c r="S82" s="203"/>
      <c r="T82" s="19"/>
      <c r="U82" s="19"/>
      <c r="V82" s="25"/>
    </row>
    <row r="83" spans="1:22" ht="57" customHeight="1">
      <c r="A83" s="13" t="s">
        <v>61</v>
      </c>
      <c r="B83" s="14" t="s">
        <v>183</v>
      </c>
      <c r="C83" s="13" t="s">
        <v>62</v>
      </c>
      <c r="D83" s="15">
        <f t="shared" si="1"/>
        <v>0</v>
      </c>
      <c r="E83" s="15">
        <f>SUM(E85)</f>
        <v>0</v>
      </c>
      <c r="F83" s="15">
        <f>SUM(F85)</f>
        <v>0</v>
      </c>
      <c r="G83" s="15">
        <f>SUM(H83:I83)</f>
        <v>0</v>
      </c>
      <c r="H83" s="15">
        <f>SUM(H85)</f>
        <v>0</v>
      </c>
      <c r="I83" s="15">
        <f>SUM(I85)</f>
        <v>0</v>
      </c>
      <c r="J83" s="203">
        <f>SUM(K83:L83)</f>
        <v>0</v>
      </c>
      <c r="K83" s="15">
        <f>SUM(K85)</f>
        <v>0</v>
      </c>
      <c r="L83" s="15">
        <f>SUM(L85)</f>
        <v>0</v>
      </c>
      <c r="M83" s="16">
        <f t="shared" si="36"/>
        <v>0</v>
      </c>
      <c r="N83" s="16">
        <f t="shared" si="36"/>
        <v>0</v>
      </c>
      <c r="O83" s="16">
        <f t="shared" si="36"/>
        <v>0</v>
      </c>
      <c r="P83" s="203">
        <f>SUM(Q83:R83)</f>
        <v>0</v>
      </c>
      <c r="Q83" s="15">
        <f>SUM(Q85)</f>
        <v>0</v>
      </c>
      <c r="R83" s="15">
        <f>SUM(R85)</f>
        <v>0</v>
      </c>
      <c r="S83" s="203">
        <f>SUM(T83:U83)</f>
        <v>0</v>
      </c>
      <c r="T83" s="15">
        <f>SUM(T85)</f>
        <v>0</v>
      </c>
      <c r="U83" s="15">
        <f>SUM(U85)</f>
        <v>0</v>
      </c>
      <c r="V83" s="25"/>
    </row>
    <row r="84" spans="1:22" ht="31.5" customHeight="1">
      <c r="A84" s="17"/>
      <c r="B84" s="18" t="s">
        <v>123</v>
      </c>
      <c r="C84" s="17"/>
      <c r="D84" s="15"/>
      <c r="E84" s="19"/>
      <c r="F84" s="19"/>
      <c r="G84" s="15"/>
      <c r="H84" s="19"/>
      <c r="I84" s="19"/>
      <c r="J84" s="203"/>
      <c r="K84" s="19"/>
      <c r="L84" s="19"/>
      <c r="M84" s="16"/>
      <c r="N84" s="16"/>
      <c r="O84" s="16"/>
      <c r="P84" s="203"/>
      <c r="Q84" s="19"/>
      <c r="R84" s="19"/>
      <c r="S84" s="203"/>
      <c r="T84" s="19"/>
      <c r="U84" s="19"/>
      <c r="V84" s="25"/>
    </row>
    <row r="85" spans="1:22" ht="39" customHeight="1">
      <c r="A85" s="17" t="s">
        <v>63</v>
      </c>
      <c r="B85" s="18" t="s">
        <v>184</v>
      </c>
      <c r="C85" s="17"/>
      <c r="D85" s="15">
        <f t="shared" si="1"/>
        <v>0</v>
      </c>
      <c r="E85" s="19"/>
      <c r="F85" s="19"/>
      <c r="G85" s="15">
        <f>SUM(H85:I85)</f>
        <v>0</v>
      </c>
      <c r="H85" s="19"/>
      <c r="I85" s="19"/>
      <c r="J85" s="203">
        <f>SUM(K85:L85)</f>
        <v>0</v>
      </c>
      <c r="K85" s="19"/>
      <c r="L85" s="19"/>
      <c r="M85" s="16">
        <f t="shared" si="36"/>
        <v>0</v>
      </c>
      <c r="N85" s="16">
        <f t="shared" si="36"/>
        <v>0</v>
      </c>
      <c r="O85" s="16">
        <f t="shared" si="36"/>
        <v>0</v>
      </c>
      <c r="P85" s="203">
        <f>SUM(Q85:R85)</f>
        <v>0</v>
      </c>
      <c r="Q85" s="19"/>
      <c r="R85" s="19"/>
      <c r="S85" s="203">
        <f>SUM(T85:U85)</f>
        <v>0</v>
      </c>
      <c r="T85" s="19"/>
      <c r="U85" s="19"/>
      <c r="V85" s="25"/>
    </row>
    <row r="86" spans="1:22" ht="80.25" customHeight="1">
      <c r="A86" s="13" t="s">
        <v>64</v>
      </c>
      <c r="B86" s="14" t="s">
        <v>185</v>
      </c>
      <c r="C86" s="13" t="s">
        <v>65</v>
      </c>
      <c r="D86" s="15">
        <f>SUM(E86:F86)</f>
        <v>159128.09399999998</v>
      </c>
      <c r="E86" s="15">
        <f>SUM(E88:E91)</f>
        <v>159128.09399999998</v>
      </c>
      <c r="F86" s="15">
        <f>SUM(F88:F91)</f>
        <v>0</v>
      </c>
      <c r="G86" s="15">
        <f>SUM(H86:I86)</f>
        <v>156441.0815</v>
      </c>
      <c r="H86" s="15">
        <f>SUM(H88:H91)</f>
        <v>156441.0815</v>
      </c>
      <c r="I86" s="15">
        <f>SUM(I88:I91)</f>
        <v>0</v>
      </c>
      <c r="J86" s="203">
        <f>SUM(K86:L86)</f>
        <v>162666.80557500001</v>
      </c>
      <c r="K86" s="15">
        <f>SUM(K88:K91)</f>
        <v>162666.80557500001</v>
      </c>
      <c r="L86" s="15">
        <f>SUM(L88:L91)</f>
        <v>0</v>
      </c>
      <c r="M86" s="16">
        <f t="shared" si="36"/>
        <v>6225.7240750000055</v>
      </c>
      <c r="N86" s="16">
        <f t="shared" si="36"/>
        <v>6225.7240750000055</v>
      </c>
      <c r="O86" s="16">
        <f t="shared" si="36"/>
        <v>0</v>
      </c>
      <c r="P86" s="203">
        <f>SUM(Q86:R86)</f>
        <v>169884.49585374998</v>
      </c>
      <c r="Q86" s="15">
        <f>SUM(Q88:Q91)</f>
        <v>169884.49585374998</v>
      </c>
      <c r="R86" s="15">
        <f>SUM(R88:R91)</f>
        <v>0</v>
      </c>
      <c r="S86" s="203">
        <f>SUM(T86:U86)</f>
        <v>177152.34064643749</v>
      </c>
      <c r="T86" s="15">
        <f>SUM(T88:T91)</f>
        <v>177152.34064643749</v>
      </c>
      <c r="U86" s="15">
        <f>SUM(U88:U91)</f>
        <v>0</v>
      </c>
    </row>
    <row r="87" spans="1:22" ht="48.75" customHeight="1">
      <c r="A87" s="17"/>
      <c r="B87" s="18" t="s">
        <v>123</v>
      </c>
      <c r="C87" s="17"/>
      <c r="D87" s="15"/>
      <c r="E87" s="19"/>
      <c r="F87" s="19"/>
      <c r="G87" s="15"/>
      <c r="H87" s="19"/>
      <c r="I87" s="19"/>
      <c r="J87" s="203"/>
      <c r="K87" s="19"/>
      <c r="L87" s="19"/>
      <c r="M87" s="16"/>
      <c r="N87" s="16"/>
      <c r="O87" s="16"/>
      <c r="P87" s="203"/>
      <c r="Q87" s="19"/>
      <c r="R87" s="19"/>
      <c r="S87" s="203"/>
      <c r="T87" s="19"/>
      <c r="U87" s="19"/>
      <c r="V87" s="25"/>
    </row>
    <row r="88" spans="1:22" ht="74.25" customHeight="1">
      <c r="A88" s="17" t="s">
        <v>66</v>
      </c>
      <c r="B88" s="18" t="s">
        <v>186</v>
      </c>
      <c r="C88" s="17" t="s">
        <v>9</v>
      </c>
      <c r="D88" s="15">
        <f t="shared" si="1"/>
        <v>117232.927</v>
      </c>
      <c r="E88" s="19">
        <v>117232.927</v>
      </c>
      <c r="F88" s="19"/>
      <c r="G88" s="15">
        <f>SUM(H88:I88)</f>
        <v>116706.48149999999</v>
      </c>
      <c r="H88" s="19">
        <v>116706.48149999999</v>
      </c>
      <c r="I88" s="19"/>
      <c r="J88" s="203">
        <f>SUM(K88:L88)</f>
        <v>122541.80557499999</v>
      </c>
      <c r="K88" s="19">
        <v>122541.80557499999</v>
      </c>
      <c r="L88" s="19"/>
      <c r="M88" s="16">
        <f t="shared" si="36"/>
        <v>5835.3240749999968</v>
      </c>
      <c r="N88" s="16">
        <f t="shared" si="36"/>
        <v>5835.3240749999968</v>
      </c>
      <c r="O88" s="16">
        <f t="shared" si="36"/>
        <v>0</v>
      </c>
      <c r="P88" s="203">
        <f>SUM(Q88:R88)</f>
        <v>128668.89585374999</v>
      </c>
      <c r="Q88" s="19">
        <v>128668.89585374999</v>
      </c>
      <c r="R88" s="19"/>
      <c r="S88" s="203">
        <f>SUM(T88:U88)</f>
        <v>135102.34064643749</v>
      </c>
      <c r="T88" s="19">
        <v>135102.34064643749</v>
      </c>
      <c r="U88" s="19"/>
      <c r="V88" s="178"/>
    </row>
    <row r="89" spans="1:22" ht="48.75" customHeight="1">
      <c r="A89" s="17">
        <v>1332</v>
      </c>
      <c r="B89" s="18" t="s">
        <v>187</v>
      </c>
      <c r="C89" s="17"/>
      <c r="D89" s="15">
        <f t="shared" si="1"/>
        <v>0</v>
      </c>
      <c r="E89" s="19">
        <v>0</v>
      </c>
      <c r="F89" s="19"/>
      <c r="G89" s="15">
        <f>SUM(H89:I89)</f>
        <v>0</v>
      </c>
      <c r="H89" s="19"/>
      <c r="I89" s="19"/>
      <c r="J89" s="203">
        <f>SUM(K89:L89)</f>
        <v>0</v>
      </c>
      <c r="K89" s="19">
        <v>0</v>
      </c>
      <c r="L89" s="19"/>
      <c r="M89" s="16">
        <f t="shared" si="36"/>
        <v>0</v>
      </c>
      <c r="N89" s="16">
        <f t="shared" si="36"/>
        <v>0</v>
      </c>
      <c r="O89" s="16">
        <f t="shared" si="36"/>
        <v>0</v>
      </c>
      <c r="P89" s="203">
        <f>SUM(Q89:R89)</f>
        <v>0</v>
      </c>
      <c r="Q89" s="19">
        <v>0</v>
      </c>
      <c r="R89" s="19"/>
      <c r="S89" s="203">
        <f>SUM(T89:U89)</f>
        <v>0</v>
      </c>
      <c r="T89" s="19">
        <v>0</v>
      </c>
      <c r="U89" s="19"/>
      <c r="V89" s="25"/>
    </row>
    <row r="90" spans="1:22" ht="48.75" customHeight="1">
      <c r="A90" s="17" t="s">
        <v>67</v>
      </c>
      <c r="B90" s="18" t="s">
        <v>188</v>
      </c>
      <c r="C90" s="17" t="s">
        <v>9</v>
      </c>
      <c r="D90" s="15">
        <f t="shared" si="1"/>
        <v>0</v>
      </c>
      <c r="E90" s="19">
        <v>0</v>
      </c>
      <c r="F90" s="19"/>
      <c r="G90" s="15">
        <f>SUM(H90:I90)</f>
        <v>0</v>
      </c>
      <c r="H90" s="19"/>
      <c r="I90" s="19"/>
      <c r="J90" s="203">
        <f>SUM(K90:L90)</f>
        <v>0</v>
      </c>
      <c r="K90" s="19">
        <v>0</v>
      </c>
      <c r="L90" s="19"/>
      <c r="M90" s="16">
        <f t="shared" si="36"/>
        <v>0</v>
      </c>
      <c r="N90" s="16">
        <f t="shared" si="36"/>
        <v>0</v>
      </c>
      <c r="O90" s="16">
        <f t="shared" si="36"/>
        <v>0</v>
      </c>
      <c r="P90" s="203">
        <f>SUM(Q90:R90)</f>
        <v>0</v>
      </c>
      <c r="Q90" s="19">
        <v>0</v>
      </c>
      <c r="R90" s="19"/>
      <c r="S90" s="203">
        <f>SUM(T90:U90)</f>
        <v>0</v>
      </c>
      <c r="T90" s="19">
        <v>0</v>
      </c>
      <c r="U90" s="19"/>
      <c r="V90" s="25"/>
    </row>
    <row r="91" spans="1:22">
      <c r="A91" s="17" t="s">
        <v>68</v>
      </c>
      <c r="B91" s="18" t="s">
        <v>189</v>
      </c>
      <c r="C91" s="17" t="s">
        <v>9</v>
      </c>
      <c r="D91" s="15">
        <f t="shared" si="1"/>
        <v>41895.167000000001</v>
      </c>
      <c r="E91" s="19">
        <v>41895.167000000001</v>
      </c>
      <c r="F91" s="19"/>
      <c r="G91" s="15">
        <f>SUM(H91:I91)</f>
        <v>39734.6</v>
      </c>
      <c r="H91" s="19">
        <v>39734.6</v>
      </c>
      <c r="I91" s="19"/>
      <c r="J91" s="203">
        <f>SUM(K91:L91)</f>
        <v>40125</v>
      </c>
      <c r="K91" s="19">
        <v>40125</v>
      </c>
      <c r="L91" s="19"/>
      <c r="M91" s="16">
        <f t="shared" si="36"/>
        <v>390.40000000000146</v>
      </c>
      <c r="N91" s="16">
        <f t="shared" si="36"/>
        <v>390.40000000000146</v>
      </c>
      <c r="O91" s="16">
        <f t="shared" si="36"/>
        <v>0</v>
      </c>
      <c r="P91" s="203">
        <f>SUM(Q91:R91)</f>
        <v>41215.599999999999</v>
      </c>
      <c r="Q91" s="19">
        <v>41215.599999999999</v>
      </c>
      <c r="R91" s="19"/>
      <c r="S91" s="203">
        <f>SUM(T91:U91)</f>
        <v>42050</v>
      </c>
      <c r="T91" s="19">
        <v>42050</v>
      </c>
      <c r="U91" s="19"/>
      <c r="V91" s="25"/>
    </row>
    <row r="92" spans="1:22" ht="28.5" customHeight="1">
      <c r="A92" s="13" t="s">
        <v>69</v>
      </c>
      <c r="B92" s="14" t="s">
        <v>190</v>
      </c>
      <c r="C92" s="13" t="s">
        <v>70</v>
      </c>
      <c r="D92" s="15">
        <f>SUM(E92:F92)</f>
        <v>0</v>
      </c>
      <c r="E92" s="15">
        <f>SUM(E94:E96)</f>
        <v>0</v>
      </c>
      <c r="F92" s="15">
        <f>SUM(F94:F96)</f>
        <v>0</v>
      </c>
      <c r="G92" s="15">
        <f>SUM(H92:I92)</f>
        <v>0</v>
      </c>
      <c r="H92" s="15">
        <f>SUM(H94:H96)</f>
        <v>0</v>
      </c>
      <c r="I92" s="15">
        <f>SUM(I94:I96)</f>
        <v>0</v>
      </c>
      <c r="J92" s="203">
        <f>SUM(K92:L92)</f>
        <v>0</v>
      </c>
      <c r="K92" s="15">
        <f>SUM(K94:K96)</f>
        <v>0</v>
      </c>
      <c r="L92" s="15">
        <f>SUM(L94:L96)</f>
        <v>0</v>
      </c>
      <c r="M92" s="16">
        <f t="shared" si="36"/>
        <v>0</v>
      </c>
      <c r="N92" s="16">
        <f t="shared" si="36"/>
        <v>0</v>
      </c>
      <c r="O92" s="16">
        <f t="shared" si="36"/>
        <v>0</v>
      </c>
      <c r="P92" s="203">
        <f>SUM(Q92:R92)</f>
        <v>0</v>
      </c>
      <c r="Q92" s="15">
        <f>SUM(Q94:Q96)</f>
        <v>0</v>
      </c>
      <c r="R92" s="15">
        <f>SUM(R94:R96)</f>
        <v>0</v>
      </c>
      <c r="S92" s="203">
        <f>SUM(T92:U92)</f>
        <v>0</v>
      </c>
      <c r="T92" s="15">
        <f>SUM(T94:T96)</f>
        <v>0</v>
      </c>
      <c r="U92" s="15">
        <f>SUM(U94:U96)</f>
        <v>0</v>
      </c>
      <c r="V92" s="25"/>
    </row>
    <row r="93" spans="1:22" ht="24" customHeight="1">
      <c r="A93" s="17"/>
      <c r="B93" s="18" t="s">
        <v>123</v>
      </c>
      <c r="C93" s="17"/>
      <c r="D93" s="15"/>
      <c r="E93" s="19"/>
      <c r="F93" s="19"/>
      <c r="G93" s="15"/>
      <c r="H93" s="19"/>
      <c r="I93" s="19"/>
      <c r="J93" s="203"/>
      <c r="K93" s="19"/>
      <c r="L93" s="19"/>
      <c r="M93" s="16"/>
      <c r="N93" s="16"/>
      <c r="O93" s="16"/>
      <c r="P93" s="203"/>
      <c r="Q93" s="19"/>
      <c r="R93" s="19"/>
      <c r="S93" s="203"/>
      <c r="T93" s="19"/>
      <c r="U93" s="19"/>
      <c r="V93" s="25"/>
    </row>
    <row r="94" spans="1:22" ht="24" customHeight="1">
      <c r="A94" s="21">
        <v>1341</v>
      </c>
      <c r="B94" s="18" t="s">
        <v>191</v>
      </c>
      <c r="C94" s="17"/>
      <c r="D94" s="15">
        <f t="shared" si="1"/>
        <v>0</v>
      </c>
      <c r="E94" s="19"/>
      <c r="F94" s="19"/>
      <c r="G94" s="15">
        <f>SUM(H94:I94)</f>
        <v>0</v>
      </c>
      <c r="H94" s="19"/>
      <c r="I94" s="19"/>
      <c r="J94" s="203">
        <f>SUM(K94:L94)</f>
        <v>0</v>
      </c>
      <c r="K94" s="19"/>
      <c r="L94" s="19"/>
      <c r="M94" s="16">
        <f t="shared" si="36"/>
        <v>0</v>
      </c>
      <c r="N94" s="16">
        <f t="shared" si="36"/>
        <v>0</v>
      </c>
      <c r="O94" s="16">
        <f t="shared" si="36"/>
        <v>0</v>
      </c>
      <c r="P94" s="203">
        <f>SUM(Q94:R94)</f>
        <v>0</v>
      </c>
      <c r="Q94" s="19"/>
      <c r="R94" s="19"/>
      <c r="S94" s="203">
        <f>SUM(T94:U94)</f>
        <v>0</v>
      </c>
      <c r="T94" s="19"/>
      <c r="U94" s="19"/>
      <c r="V94" s="25"/>
    </row>
    <row r="95" spans="1:22" ht="36.75" customHeight="1">
      <c r="A95" s="17" t="s">
        <v>71</v>
      </c>
      <c r="B95" s="18" t="s">
        <v>192</v>
      </c>
      <c r="C95" s="17"/>
      <c r="D95" s="15">
        <f t="shared" si="1"/>
        <v>0</v>
      </c>
      <c r="E95" s="19"/>
      <c r="F95" s="19"/>
      <c r="G95" s="15">
        <f>SUM(H95:I95)</f>
        <v>0</v>
      </c>
      <c r="H95" s="19"/>
      <c r="I95" s="19"/>
      <c r="J95" s="203">
        <f>SUM(K95:L95)</f>
        <v>0</v>
      </c>
      <c r="K95" s="19">
        <v>0</v>
      </c>
      <c r="L95" s="19"/>
      <c r="M95" s="16">
        <f t="shared" si="36"/>
        <v>0</v>
      </c>
      <c r="N95" s="16">
        <f t="shared" si="36"/>
        <v>0</v>
      </c>
      <c r="O95" s="16">
        <f t="shared" si="36"/>
        <v>0</v>
      </c>
      <c r="P95" s="203">
        <f>SUM(Q95:R95)</f>
        <v>0</v>
      </c>
      <c r="Q95" s="19">
        <v>0</v>
      </c>
      <c r="R95" s="19"/>
      <c r="S95" s="203">
        <f>SUM(T95:U95)</f>
        <v>0</v>
      </c>
      <c r="T95" s="19">
        <v>0</v>
      </c>
      <c r="U95" s="19"/>
      <c r="V95" s="178"/>
    </row>
    <row r="96" spans="1:22" s="177" customFormat="1" ht="50.25" customHeight="1">
      <c r="A96" s="21">
        <v>1343</v>
      </c>
      <c r="B96" s="18" t="s">
        <v>193</v>
      </c>
      <c r="C96" s="17"/>
      <c r="D96" s="15">
        <f t="shared" si="1"/>
        <v>0</v>
      </c>
      <c r="E96" s="19"/>
      <c r="F96" s="19"/>
      <c r="G96" s="15">
        <f>SUM(H96:I96)</f>
        <v>0</v>
      </c>
      <c r="H96" s="19"/>
      <c r="I96" s="19"/>
      <c r="J96" s="203">
        <f>SUM(K96:L96)</f>
        <v>0</v>
      </c>
      <c r="K96" s="19">
        <v>0</v>
      </c>
      <c r="L96" s="19"/>
      <c r="M96" s="16">
        <f t="shared" si="36"/>
        <v>0</v>
      </c>
      <c r="N96" s="16">
        <f t="shared" si="36"/>
        <v>0</v>
      </c>
      <c r="O96" s="16">
        <f t="shared" si="36"/>
        <v>0</v>
      </c>
      <c r="P96" s="203">
        <f>SUM(Q96:R96)</f>
        <v>0</v>
      </c>
      <c r="Q96" s="19">
        <v>0</v>
      </c>
      <c r="R96" s="19"/>
      <c r="S96" s="203">
        <f>SUM(T96:U96)</f>
        <v>0</v>
      </c>
      <c r="T96" s="19">
        <v>0</v>
      </c>
      <c r="U96" s="19"/>
      <c r="V96" s="25"/>
    </row>
    <row r="97" spans="1:22" ht="19.5" customHeight="1">
      <c r="A97" s="13" t="s">
        <v>72</v>
      </c>
      <c r="B97" s="14" t="s">
        <v>194</v>
      </c>
      <c r="C97" s="13" t="s">
        <v>73</v>
      </c>
      <c r="D97" s="15">
        <f t="shared" si="1"/>
        <v>569841.02640000009</v>
      </c>
      <c r="E97" s="15">
        <f>SUM(E99+E121+E122)</f>
        <v>569841.02640000009</v>
      </c>
      <c r="F97" s="15">
        <f>SUM(F99+F121+F122)</f>
        <v>0</v>
      </c>
      <c r="G97" s="15">
        <f>SUM(H97:I97)</f>
        <v>558287</v>
      </c>
      <c r="H97" s="15">
        <f>SUM(H99+H121+H122)</f>
        <v>558287</v>
      </c>
      <c r="I97" s="15">
        <f>SUM(I99+I121+I122)</f>
        <v>0</v>
      </c>
      <c r="J97" s="203">
        <f>SUM(K97:L97)</f>
        <v>582267</v>
      </c>
      <c r="K97" s="15">
        <f>SUM(K99+K121+K122)</f>
        <v>582267</v>
      </c>
      <c r="L97" s="15">
        <f>SUM(L99+L121+L122)</f>
        <v>0</v>
      </c>
      <c r="M97" s="16">
        <f t="shared" si="36"/>
        <v>23980</v>
      </c>
      <c r="N97" s="16">
        <f t="shared" si="36"/>
        <v>23980</v>
      </c>
      <c r="O97" s="16">
        <f t="shared" si="36"/>
        <v>0</v>
      </c>
      <c r="P97" s="203">
        <f>SUM(Q97:R97)</f>
        <v>582267</v>
      </c>
      <c r="Q97" s="15">
        <f>SUM(Q99+Q121+Q122)</f>
        <v>582267</v>
      </c>
      <c r="R97" s="15">
        <f>SUM(R99+R121+R122)</f>
        <v>0</v>
      </c>
      <c r="S97" s="203">
        <f>SUM(T97:U97)</f>
        <v>582267</v>
      </c>
      <c r="T97" s="15">
        <f>SUM(T99+T121+T122)</f>
        <v>582267</v>
      </c>
      <c r="U97" s="15">
        <f>SUM(U99+U121+U122)</f>
        <v>0</v>
      </c>
      <c r="V97" s="25"/>
    </row>
    <row r="98" spans="1:22" ht="45.75" customHeight="1">
      <c r="A98" s="17"/>
      <c r="B98" s="18" t="s">
        <v>123</v>
      </c>
      <c r="C98" s="17"/>
      <c r="D98" s="15"/>
      <c r="E98" s="19"/>
      <c r="F98" s="19"/>
      <c r="G98" s="15"/>
      <c r="H98" s="19"/>
      <c r="I98" s="19"/>
      <c r="J98" s="203"/>
      <c r="K98" s="19"/>
      <c r="L98" s="19"/>
      <c r="M98" s="16"/>
      <c r="N98" s="16"/>
      <c r="O98" s="16"/>
      <c r="P98" s="203"/>
      <c r="Q98" s="19"/>
      <c r="R98" s="19"/>
      <c r="S98" s="203"/>
      <c r="T98" s="19"/>
      <c r="U98" s="19"/>
      <c r="V98" s="25"/>
    </row>
    <row r="99" spans="1:22" ht="38.25" customHeight="1">
      <c r="A99" s="17" t="s">
        <v>74</v>
      </c>
      <c r="B99" s="18" t="s">
        <v>195</v>
      </c>
      <c r="C99" s="17" t="s">
        <v>9</v>
      </c>
      <c r="D99" s="15">
        <f t="shared" ref="D99:D139" si="38">SUM(E99:F99)</f>
        <v>454685.36840000004</v>
      </c>
      <c r="E99" s="15">
        <f>SUM(E101:E120)</f>
        <v>454685.36840000004</v>
      </c>
      <c r="F99" s="15">
        <f>SUM(F101:F120)</f>
        <v>0</v>
      </c>
      <c r="G99" s="15">
        <f>SUM(H99:I99)</f>
        <v>504787</v>
      </c>
      <c r="H99" s="15">
        <f>SUM(H101:H120)</f>
        <v>504787</v>
      </c>
      <c r="I99" s="15">
        <f>SUM(I101:I120)</f>
        <v>0</v>
      </c>
      <c r="J99" s="203">
        <f>SUM(K99:L99)</f>
        <v>528767</v>
      </c>
      <c r="K99" s="15">
        <f>SUM(K101:K120)</f>
        <v>528767</v>
      </c>
      <c r="L99" s="15">
        <f>SUM(L101:L120)</f>
        <v>0</v>
      </c>
      <c r="M99" s="16">
        <f t="shared" si="36"/>
        <v>23980</v>
      </c>
      <c r="N99" s="16">
        <f t="shared" si="36"/>
        <v>23980</v>
      </c>
      <c r="O99" s="16">
        <f t="shared" si="36"/>
        <v>0</v>
      </c>
      <c r="P99" s="203">
        <f>SUM(Q99:R99)</f>
        <v>528767</v>
      </c>
      <c r="Q99" s="15">
        <f>SUM(Q101:Q120)</f>
        <v>528767</v>
      </c>
      <c r="R99" s="15">
        <f>SUM(R101:R120)</f>
        <v>0</v>
      </c>
      <c r="S99" s="203">
        <f>SUM(T99:U99)</f>
        <v>528767</v>
      </c>
      <c r="T99" s="15">
        <f>SUM(T101:T120)</f>
        <v>528767</v>
      </c>
      <c r="U99" s="15">
        <f>SUM(U101:U120)</f>
        <v>0</v>
      </c>
      <c r="V99" s="25"/>
    </row>
    <row r="100" spans="1:22" s="177" customFormat="1" ht="50.25" customHeight="1">
      <c r="A100" s="17"/>
      <c r="B100" s="18" t="s">
        <v>123</v>
      </c>
      <c r="C100" s="17"/>
      <c r="D100" s="15"/>
      <c r="E100" s="19"/>
      <c r="F100" s="19"/>
      <c r="G100" s="15"/>
      <c r="H100" s="19"/>
      <c r="I100" s="19"/>
      <c r="J100" s="203"/>
      <c r="K100" s="19"/>
      <c r="L100" s="19"/>
      <c r="M100" s="16"/>
      <c r="N100" s="16"/>
      <c r="O100" s="16"/>
      <c r="P100" s="203"/>
      <c r="Q100" s="19"/>
      <c r="R100" s="19"/>
      <c r="S100" s="203"/>
      <c r="T100" s="19"/>
      <c r="U100" s="19"/>
      <c r="V100" s="25"/>
    </row>
    <row r="101" spans="1:22" ht="20.25" customHeight="1">
      <c r="A101" s="17" t="s">
        <v>75</v>
      </c>
      <c r="B101" s="18" t="s">
        <v>196</v>
      </c>
      <c r="C101" s="17" t="s">
        <v>9</v>
      </c>
      <c r="D101" s="15">
        <f t="shared" si="38"/>
        <v>0</v>
      </c>
      <c r="E101" s="19">
        <v>0</v>
      </c>
      <c r="F101" s="19"/>
      <c r="G101" s="15">
        <f t="shared" ref="G101:G120" si="39">SUM(H101:I101)</f>
        <v>1000</v>
      </c>
      <c r="H101" s="19">
        <v>1000</v>
      </c>
      <c r="I101" s="19"/>
      <c r="J101" s="203">
        <f t="shared" ref="J101:J122" si="40">SUM(K101:L101)</f>
        <v>1000</v>
      </c>
      <c r="K101" s="19">
        <f t="shared" ref="K101:K122" si="41">+H101</f>
        <v>1000</v>
      </c>
      <c r="L101" s="19"/>
      <c r="M101" s="16">
        <f t="shared" ref="M101:M122" si="42">J101-G101</f>
        <v>0</v>
      </c>
      <c r="N101" s="16">
        <f t="shared" ref="N101:N122" si="43">K101-H101</f>
        <v>0</v>
      </c>
      <c r="O101" s="16">
        <f t="shared" ref="O101:O122" si="44">L101-I101</f>
        <v>0</v>
      </c>
      <c r="P101" s="203">
        <f t="shared" ref="P101:P122" si="45">SUM(Q101:R101)</f>
        <v>1000</v>
      </c>
      <c r="Q101" s="19">
        <f t="shared" ref="Q101:Q122" si="46">+K101</f>
        <v>1000</v>
      </c>
      <c r="R101" s="19"/>
      <c r="S101" s="203">
        <f t="shared" ref="S101:S122" si="47">SUM(T101:U101)</f>
        <v>1000</v>
      </c>
      <c r="T101" s="19">
        <f t="shared" ref="T101:T122" si="48">+Q101</f>
        <v>1000</v>
      </c>
      <c r="U101" s="19"/>
      <c r="V101" s="25"/>
    </row>
    <row r="102" spans="1:22" ht="63">
      <c r="A102" s="17" t="s">
        <v>76</v>
      </c>
      <c r="B102" s="18" t="s">
        <v>197</v>
      </c>
      <c r="C102" s="17" t="s">
        <v>9</v>
      </c>
      <c r="D102" s="15">
        <f t="shared" si="38"/>
        <v>0</v>
      </c>
      <c r="E102" s="19">
        <v>0</v>
      </c>
      <c r="F102" s="19"/>
      <c r="G102" s="15">
        <f t="shared" si="39"/>
        <v>960</v>
      </c>
      <c r="H102" s="19">
        <v>960</v>
      </c>
      <c r="I102" s="19"/>
      <c r="J102" s="203">
        <f t="shared" si="40"/>
        <v>960</v>
      </c>
      <c r="K102" s="19">
        <f t="shared" si="41"/>
        <v>960</v>
      </c>
      <c r="L102" s="19"/>
      <c r="M102" s="16">
        <f t="shared" si="42"/>
        <v>0</v>
      </c>
      <c r="N102" s="16">
        <f t="shared" si="43"/>
        <v>0</v>
      </c>
      <c r="O102" s="16">
        <f t="shared" si="44"/>
        <v>0</v>
      </c>
      <c r="P102" s="203">
        <f t="shared" si="45"/>
        <v>960</v>
      </c>
      <c r="Q102" s="19">
        <f t="shared" si="46"/>
        <v>960</v>
      </c>
      <c r="R102" s="19"/>
      <c r="S102" s="203">
        <f t="shared" si="47"/>
        <v>960</v>
      </c>
      <c r="T102" s="19">
        <f t="shared" si="48"/>
        <v>960</v>
      </c>
      <c r="U102" s="19"/>
      <c r="V102" s="25"/>
    </row>
    <row r="103" spans="1:22" s="177" customFormat="1" ht="42.75" customHeight="1">
      <c r="A103" s="17" t="s">
        <v>77</v>
      </c>
      <c r="B103" s="18" t="s">
        <v>198</v>
      </c>
      <c r="C103" s="17" t="s">
        <v>9</v>
      </c>
      <c r="D103" s="15">
        <f t="shared" si="38"/>
        <v>1540</v>
      </c>
      <c r="E103" s="19">
        <v>1540</v>
      </c>
      <c r="F103" s="19"/>
      <c r="G103" s="15">
        <f t="shared" si="39"/>
        <v>0</v>
      </c>
      <c r="H103" s="19"/>
      <c r="I103" s="19"/>
      <c r="J103" s="203">
        <f t="shared" si="40"/>
        <v>0</v>
      </c>
      <c r="K103" s="19">
        <f t="shared" si="41"/>
        <v>0</v>
      </c>
      <c r="L103" s="19"/>
      <c r="M103" s="16">
        <f t="shared" si="42"/>
        <v>0</v>
      </c>
      <c r="N103" s="16">
        <f t="shared" si="43"/>
        <v>0</v>
      </c>
      <c r="O103" s="16">
        <f t="shared" si="44"/>
        <v>0</v>
      </c>
      <c r="P103" s="203">
        <f t="shared" si="45"/>
        <v>0</v>
      </c>
      <c r="Q103" s="19">
        <f t="shared" si="46"/>
        <v>0</v>
      </c>
      <c r="R103" s="19"/>
      <c r="S103" s="203">
        <f t="shared" si="47"/>
        <v>0</v>
      </c>
      <c r="T103" s="19">
        <f t="shared" si="48"/>
        <v>0</v>
      </c>
      <c r="U103" s="19"/>
      <c r="V103" s="25"/>
    </row>
    <row r="104" spans="1:22" ht="20.25" customHeight="1">
      <c r="A104" s="17" t="s">
        <v>78</v>
      </c>
      <c r="B104" s="18" t="s">
        <v>199</v>
      </c>
      <c r="C104" s="17" t="s">
        <v>9</v>
      </c>
      <c r="D104" s="15">
        <f t="shared" si="38"/>
        <v>6486.1</v>
      </c>
      <c r="E104" s="19">
        <v>6486.1</v>
      </c>
      <c r="F104" s="19"/>
      <c r="G104" s="15">
        <f t="shared" si="39"/>
        <v>675</v>
      </c>
      <c r="H104" s="19">
        <v>675</v>
      </c>
      <c r="I104" s="19"/>
      <c r="J104" s="203">
        <f t="shared" si="40"/>
        <v>675</v>
      </c>
      <c r="K104" s="19">
        <f t="shared" si="41"/>
        <v>675</v>
      </c>
      <c r="L104" s="19"/>
      <c r="M104" s="16">
        <f t="shared" si="42"/>
        <v>0</v>
      </c>
      <c r="N104" s="16">
        <f t="shared" si="43"/>
        <v>0</v>
      </c>
      <c r="O104" s="16">
        <f t="shared" si="44"/>
        <v>0</v>
      </c>
      <c r="P104" s="203">
        <f t="shared" si="45"/>
        <v>675</v>
      </c>
      <c r="Q104" s="19">
        <f t="shared" si="46"/>
        <v>675</v>
      </c>
      <c r="R104" s="19"/>
      <c r="S104" s="203">
        <f t="shared" si="47"/>
        <v>675</v>
      </c>
      <c r="T104" s="19">
        <f t="shared" si="48"/>
        <v>675</v>
      </c>
      <c r="U104" s="19"/>
      <c r="V104" s="25"/>
    </row>
    <row r="105" spans="1:22" ht="78.75" customHeight="1">
      <c r="A105" s="17" t="s">
        <v>79</v>
      </c>
      <c r="B105" s="18" t="s">
        <v>200</v>
      </c>
      <c r="C105" s="17" t="s">
        <v>9</v>
      </c>
      <c r="D105" s="15">
        <f t="shared" si="38"/>
        <v>3600</v>
      </c>
      <c r="E105" s="19">
        <v>3600</v>
      </c>
      <c r="F105" s="19"/>
      <c r="G105" s="15">
        <f t="shared" si="39"/>
        <v>3600</v>
      </c>
      <c r="H105" s="19">
        <v>3600</v>
      </c>
      <c r="I105" s="19"/>
      <c r="J105" s="203">
        <f t="shared" si="40"/>
        <v>3600</v>
      </c>
      <c r="K105" s="19">
        <f t="shared" si="41"/>
        <v>3600</v>
      </c>
      <c r="L105" s="19"/>
      <c r="M105" s="16">
        <f t="shared" si="42"/>
        <v>0</v>
      </c>
      <c r="N105" s="16">
        <f t="shared" si="43"/>
        <v>0</v>
      </c>
      <c r="O105" s="16">
        <f t="shared" si="44"/>
        <v>0</v>
      </c>
      <c r="P105" s="203">
        <f t="shared" si="45"/>
        <v>3600</v>
      </c>
      <c r="Q105" s="19">
        <f t="shared" si="46"/>
        <v>3600</v>
      </c>
      <c r="R105" s="19"/>
      <c r="S105" s="203">
        <f t="shared" si="47"/>
        <v>3600</v>
      </c>
      <c r="T105" s="19">
        <f t="shared" si="48"/>
        <v>3600</v>
      </c>
      <c r="U105" s="19"/>
      <c r="V105" s="25"/>
    </row>
    <row r="106" spans="1:22" s="177" customFormat="1" ht="42" customHeight="1">
      <c r="A106" s="17" t="s">
        <v>201</v>
      </c>
      <c r="B106" s="18" t="s">
        <v>202</v>
      </c>
      <c r="C106" s="17"/>
      <c r="D106" s="15">
        <f t="shared" si="38"/>
        <v>0</v>
      </c>
      <c r="E106" s="19">
        <v>0</v>
      </c>
      <c r="F106" s="19"/>
      <c r="G106" s="15">
        <f t="shared" si="39"/>
        <v>20</v>
      </c>
      <c r="H106" s="19">
        <v>20</v>
      </c>
      <c r="I106" s="19"/>
      <c r="J106" s="203">
        <f t="shared" si="40"/>
        <v>20</v>
      </c>
      <c r="K106" s="19">
        <f t="shared" si="41"/>
        <v>20</v>
      </c>
      <c r="L106" s="19"/>
      <c r="M106" s="16">
        <f t="shared" si="42"/>
        <v>0</v>
      </c>
      <c r="N106" s="16">
        <f t="shared" si="43"/>
        <v>0</v>
      </c>
      <c r="O106" s="16">
        <f t="shared" si="44"/>
        <v>0</v>
      </c>
      <c r="P106" s="203">
        <f t="shared" si="45"/>
        <v>20</v>
      </c>
      <c r="Q106" s="19">
        <f t="shared" si="46"/>
        <v>20</v>
      </c>
      <c r="R106" s="19"/>
      <c r="S106" s="203">
        <f t="shared" si="47"/>
        <v>20</v>
      </c>
      <c r="T106" s="19">
        <f t="shared" si="48"/>
        <v>20</v>
      </c>
      <c r="U106" s="19"/>
      <c r="V106" s="25"/>
    </row>
    <row r="107" spans="1:22" ht="12.75" customHeight="1">
      <c r="A107" s="17" t="s">
        <v>80</v>
      </c>
      <c r="B107" s="18" t="s">
        <v>203</v>
      </c>
      <c r="C107" s="17" t="s">
        <v>9</v>
      </c>
      <c r="D107" s="15">
        <f t="shared" si="38"/>
        <v>220656.34780000002</v>
      </c>
      <c r="E107" s="19">
        <v>220656.34780000002</v>
      </c>
      <c r="F107" s="19"/>
      <c r="G107" s="15">
        <f t="shared" si="39"/>
        <v>260300</v>
      </c>
      <c r="H107" s="19">
        <v>260300</v>
      </c>
      <c r="I107" s="19"/>
      <c r="J107" s="203">
        <f t="shared" si="40"/>
        <v>260300</v>
      </c>
      <c r="K107" s="19">
        <f t="shared" si="41"/>
        <v>260300</v>
      </c>
      <c r="L107" s="19"/>
      <c r="M107" s="16">
        <f t="shared" si="42"/>
        <v>0</v>
      </c>
      <c r="N107" s="16">
        <f t="shared" si="43"/>
        <v>0</v>
      </c>
      <c r="O107" s="16">
        <f t="shared" si="44"/>
        <v>0</v>
      </c>
      <c r="P107" s="203">
        <f t="shared" si="45"/>
        <v>260300</v>
      </c>
      <c r="Q107" s="19">
        <f t="shared" si="46"/>
        <v>260300</v>
      </c>
      <c r="R107" s="19"/>
      <c r="S107" s="203">
        <f t="shared" si="47"/>
        <v>260300</v>
      </c>
      <c r="T107" s="19">
        <f t="shared" si="48"/>
        <v>260300</v>
      </c>
      <c r="U107" s="19"/>
      <c r="V107" s="25"/>
    </row>
    <row r="108" spans="1:22" ht="26.25" customHeight="1">
      <c r="A108" s="17" t="s">
        <v>81</v>
      </c>
      <c r="B108" s="18" t="s">
        <v>204</v>
      </c>
      <c r="C108" s="17" t="s">
        <v>9</v>
      </c>
      <c r="D108" s="15">
        <f t="shared" si="38"/>
        <v>0</v>
      </c>
      <c r="E108" s="19">
        <v>0</v>
      </c>
      <c r="F108" s="19"/>
      <c r="G108" s="15">
        <f t="shared" si="39"/>
        <v>0</v>
      </c>
      <c r="H108" s="19">
        <v>0</v>
      </c>
      <c r="I108" s="19"/>
      <c r="J108" s="203">
        <f t="shared" si="40"/>
        <v>0</v>
      </c>
      <c r="K108" s="19">
        <f t="shared" si="41"/>
        <v>0</v>
      </c>
      <c r="L108" s="19"/>
      <c r="M108" s="16">
        <f t="shared" si="42"/>
        <v>0</v>
      </c>
      <c r="N108" s="16">
        <f t="shared" si="43"/>
        <v>0</v>
      </c>
      <c r="O108" s="16">
        <f t="shared" si="44"/>
        <v>0</v>
      </c>
      <c r="P108" s="203">
        <f t="shared" si="45"/>
        <v>0</v>
      </c>
      <c r="Q108" s="19">
        <f t="shared" si="46"/>
        <v>0</v>
      </c>
      <c r="R108" s="19"/>
      <c r="S108" s="203">
        <f t="shared" si="47"/>
        <v>0</v>
      </c>
      <c r="T108" s="19">
        <f t="shared" si="48"/>
        <v>0</v>
      </c>
      <c r="U108" s="19"/>
      <c r="V108" s="25"/>
    </row>
    <row r="109" spans="1:22" ht="27" customHeight="1">
      <c r="A109" s="17" t="s">
        <v>205</v>
      </c>
      <c r="B109" s="18" t="s">
        <v>206</v>
      </c>
      <c r="C109" s="17"/>
      <c r="D109" s="15">
        <f t="shared" si="38"/>
        <v>0</v>
      </c>
      <c r="E109" s="19">
        <v>0</v>
      </c>
      <c r="F109" s="19"/>
      <c r="G109" s="15">
        <f t="shared" si="39"/>
        <v>0</v>
      </c>
      <c r="H109" s="19">
        <v>0</v>
      </c>
      <c r="I109" s="19"/>
      <c r="J109" s="203">
        <f t="shared" si="40"/>
        <v>0</v>
      </c>
      <c r="K109" s="19">
        <f t="shared" si="41"/>
        <v>0</v>
      </c>
      <c r="L109" s="19"/>
      <c r="M109" s="16">
        <f t="shared" si="42"/>
        <v>0</v>
      </c>
      <c r="N109" s="16">
        <f t="shared" si="43"/>
        <v>0</v>
      </c>
      <c r="O109" s="16">
        <f t="shared" si="44"/>
        <v>0</v>
      </c>
      <c r="P109" s="203">
        <f t="shared" si="45"/>
        <v>0</v>
      </c>
      <c r="Q109" s="19">
        <f t="shared" si="46"/>
        <v>0</v>
      </c>
      <c r="R109" s="19"/>
      <c r="S109" s="203">
        <f t="shared" si="47"/>
        <v>0</v>
      </c>
      <c r="T109" s="19">
        <f t="shared" si="48"/>
        <v>0</v>
      </c>
      <c r="U109" s="19"/>
      <c r="V109" s="25"/>
    </row>
    <row r="110" spans="1:22" ht="39.75" customHeight="1">
      <c r="A110" s="17" t="s">
        <v>207</v>
      </c>
      <c r="B110" s="18" t="s">
        <v>208</v>
      </c>
      <c r="C110" s="17"/>
      <c r="D110" s="15">
        <f t="shared" si="38"/>
        <v>0</v>
      </c>
      <c r="E110" s="19">
        <v>0</v>
      </c>
      <c r="F110" s="19"/>
      <c r="G110" s="15">
        <f t="shared" si="39"/>
        <v>0</v>
      </c>
      <c r="H110" s="19">
        <v>0</v>
      </c>
      <c r="I110" s="19"/>
      <c r="J110" s="203">
        <f t="shared" si="40"/>
        <v>0</v>
      </c>
      <c r="K110" s="19">
        <f t="shared" si="41"/>
        <v>0</v>
      </c>
      <c r="L110" s="19"/>
      <c r="M110" s="16">
        <f t="shared" si="42"/>
        <v>0</v>
      </c>
      <c r="N110" s="16">
        <f t="shared" si="43"/>
        <v>0</v>
      </c>
      <c r="O110" s="16">
        <f t="shared" si="44"/>
        <v>0</v>
      </c>
      <c r="P110" s="203">
        <f t="shared" si="45"/>
        <v>0</v>
      </c>
      <c r="Q110" s="19">
        <f t="shared" si="46"/>
        <v>0</v>
      </c>
      <c r="R110" s="19"/>
      <c r="S110" s="203">
        <f t="shared" si="47"/>
        <v>0</v>
      </c>
      <c r="T110" s="19">
        <f t="shared" si="48"/>
        <v>0</v>
      </c>
      <c r="U110" s="19"/>
      <c r="V110" s="25"/>
    </row>
    <row r="111" spans="1:22" ht="73.5">
      <c r="A111" s="17" t="s">
        <v>209</v>
      </c>
      <c r="B111" s="18" t="s">
        <v>210</v>
      </c>
      <c r="C111" s="17"/>
      <c r="D111" s="15">
        <f t="shared" si="38"/>
        <v>0</v>
      </c>
      <c r="E111" s="19">
        <v>0</v>
      </c>
      <c r="F111" s="19"/>
      <c r="G111" s="15">
        <f t="shared" si="39"/>
        <v>0</v>
      </c>
      <c r="H111" s="19">
        <v>0</v>
      </c>
      <c r="I111" s="19"/>
      <c r="J111" s="203">
        <f t="shared" si="40"/>
        <v>0</v>
      </c>
      <c r="K111" s="19">
        <f t="shared" si="41"/>
        <v>0</v>
      </c>
      <c r="L111" s="19"/>
      <c r="M111" s="16">
        <f t="shared" si="42"/>
        <v>0</v>
      </c>
      <c r="N111" s="16">
        <f t="shared" si="43"/>
        <v>0</v>
      </c>
      <c r="O111" s="16">
        <f t="shared" si="44"/>
        <v>0</v>
      </c>
      <c r="P111" s="203">
        <f t="shared" si="45"/>
        <v>0</v>
      </c>
      <c r="Q111" s="19">
        <f t="shared" si="46"/>
        <v>0</v>
      </c>
      <c r="R111" s="19"/>
      <c r="S111" s="203">
        <f t="shared" si="47"/>
        <v>0</v>
      </c>
      <c r="T111" s="19">
        <f t="shared" si="48"/>
        <v>0</v>
      </c>
      <c r="U111" s="19"/>
      <c r="V111" s="25"/>
    </row>
    <row r="112" spans="1:22" ht="42">
      <c r="A112" s="17" t="s">
        <v>82</v>
      </c>
      <c r="B112" s="18" t="s">
        <v>211</v>
      </c>
      <c r="C112" s="17" t="s">
        <v>9</v>
      </c>
      <c r="D112" s="15">
        <f t="shared" si="38"/>
        <v>0</v>
      </c>
      <c r="E112" s="19">
        <v>0</v>
      </c>
      <c r="F112" s="19"/>
      <c r="G112" s="15">
        <f t="shared" si="39"/>
        <v>0</v>
      </c>
      <c r="H112" s="19">
        <v>0</v>
      </c>
      <c r="I112" s="19"/>
      <c r="J112" s="203">
        <f t="shared" si="40"/>
        <v>0</v>
      </c>
      <c r="K112" s="19">
        <f t="shared" si="41"/>
        <v>0</v>
      </c>
      <c r="L112" s="19"/>
      <c r="M112" s="16">
        <f t="shared" si="42"/>
        <v>0</v>
      </c>
      <c r="N112" s="16">
        <f t="shared" si="43"/>
        <v>0</v>
      </c>
      <c r="O112" s="16">
        <f t="shared" si="44"/>
        <v>0</v>
      </c>
      <c r="P112" s="203">
        <f t="shared" si="45"/>
        <v>0</v>
      </c>
      <c r="Q112" s="19">
        <f t="shared" si="46"/>
        <v>0</v>
      </c>
      <c r="R112" s="19"/>
      <c r="S112" s="203">
        <f t="shared" si="47"/>
        <v>0</v>
      </c>
      <c r="T112" s="19">
        <f t="shared" si="48"/>
        <v>0</v>
      </c>
      <c r="U112" s="19"/>
      <c r="V112" s="25"/>
    </row>
    <row r="113" spans="1:22" ht="21">
      <c r="A113" s="17" t="s">
        <v>83</v>
      </c>
      <c r="B113" s="18" t="s">
        <v>212</v>
      </c>
      <c r="C113" s="17" t="s">
        <v>9</v>
      </c>
      <c r="D113" s="15">
        <f t="shared" si="38"/>
        <v>107175.137</v>
      </c>
      <c r="E113" s="19">
        <v>107175.137</v>
      </c>
      <c r="F113" s="19"/>
      <c r="G113" s="15">
        <f t="shared" si="39"/>
        <v>120672</v>
      </c>
      <c r="H113" s="19">
        <v>120672</v>
      </c>
      <c r="I113" s="19"/>
      <c r="J113" s="203">
        <f t="shared" si="40"/>
        <v>120672</v>
      </c>
      <c r="K113" s="19">
        <f t="shared" si="41"/>
        <v>120672</v>
      </c>
      <c r="L113" s="19"/>
      <c r="M113" s="16">
        <f t="shared" si="42"/>
        <v>0</v>
      </c>
      <c r="N113" s="16">
        <f t="shared" si="43"/>
        <v>0</v>
      </c>
      <c r="O113" s="16">
        <f t="shared" si="44"/>
        <v>0</v>
      </c>
      <c r="P113" s="203">
        <f t="shared" si="45"/>
        <v>120672</v>
      </c>
      <c r="Q113" s="19">
        <f t="shared" si="46"/>
        <v>120672</v>
      </c>
      <c r="R113" s="19"/>
      <c r="S113" s="203">
        <f t="shared" si="47"/>
        <v>120672</v>
      </c>
      <c r="T113" s="19">
        <f t="shared" si="48"/>
        <v>120672</v>
      </c>
      <c r="U113" s="19"/>
      <c r="V113" s="178"/>
    </row>
    <row r="114" spans="1:22" ht="42">
      <c r="A114" s="17" t="s">
        <v>84</v>
      </c>
      <c r="B114" s="18" t="s">
        <v>213</v>
      </c>
      <c r="C114" s="17" t="s">
        <v>9</v>
      </c>
      <c r="D114" s="15">
        <f t="shared" si="38"/>
        <v>115181.7836</v>
      </c>
      <c r="E114" s="19">
        <v>115181.7836</v>
      </c>
      <c r="F114" s="19"/>
      <c r="G114" s="15">
        <f t="shared" si="39"/>
        <v>92300</v>
      </c>
      <c r="H114" s="19">
        <v>92300</v>
      </c>
      <c r="I114" s="19"/>
      <c r="J114" s="203">
        <f t="shared" si="40"/>
        <v>92300</v>
      </c>
      <c r="K114" s="19">
        <f t="shared" si="41"/>
        <v>92300</v>
      </c>
      <c r="L114" s="19"/>
      <c r="M114" s="16">
        <f t="shared" si="42"/>
        <v>0</v>
      </c>
      <c r="N114" s="16">
        <f t="shared" si="43"/>
        <v>0</v>
      </c>
      <c r="O114" s="16">
        <f t="shared" si="44"/>
        <v>0</v>
      </c>
      <c r="P114" s="203">
        <f t="shared" si="45"/>
        <v>92300</v>
      </c>
      <c r="Q114" s="19">
        <f t="shared" si="46"/>
        <v>92300</v>
      </c>
      <c r="R114" s="19"/>
      <c r="S114" s="203">
        <f t="shared" si="47"/>
        <v>92300</v>
      </c>
      <c r="T114" s="19">
        <f t="shared" si="48"/>
        <v>92300</v>
      </c>
      <c r="U114" s="19"/>
      <c r="V114" s="25"/>
    </row>
    <row r="115" spans="1:22" ht="73.5">
      <c r="A115" s="17" t="s">
        <v>214</v>
      </c>
      <c r="B115" s="18" t="s">
        <v>215</v>
      </c>
      <c r="C115" s="17"/>
      <c r="D115" s="15">
        <f t="shared" si="38"/>
        <v>0</v>
      </c>
      <c r="E115" s="19">
        <v>0</v>
      </c>
      <c r="F115" s="19"/>
      <c r="G115" s="15">
        <f t="shared" si="39"/>
        <v>0</v>
      </c>
      <c r="H115" s="19"/>
      <c r="I115" s="19"/>
      <c r="J115" s="203">
        <f t="shared" si="40"/>
        <v>0</v>
      </c>
      <c r="K115" s="19">
        <f t="shared" ref="K115" si="49">+H115</f>
        <v>0</v>
      </c>
      <c r="L115" s="19"/>
      <c r="M115" s="16">
        <f t="shared" ref="M115:M116" si="50">J115-G115</f>
        <v>0</v>
      </c>
      <c r="N115" s="16">
        <f t="shared" ref="N115:N116" si="51">K115-H115</f>
        <v>0</v>
      </c>
      <c r="O115" s="16">
        <f t="shared" ref="O115:O116" si="52">L115-I115</f>
        <v>0</v>
      </c>
      <c r="P115" s="203">
        <f t="shared" ref="P115:P116" si="53">SUM(Q115:R115)</f>
        <v>0</v>
      </c>
      <c r="Q115" s="19">
        <f t="shared" ref="Q115:Q116" si="54">+K115</f>
        <v>0</v>
      </c>
      <c r="R115" s="19"/>
      <c r="S115" s="203">
        <f t="shared" ref="S115:S116" si="55">SUM(T115:U115)</f>
        <v>0</v>
      </c>
      <c r="T115" s="19">
        <f t="shared" ref="T115:T116" si="56">+Q115</f>
        <v>0</v>
      </c>
      <c r="U115" s="19"/>
      <c r="V115" s="25"/>
    </row>
    <row r="116" spans="1:22" ht="42">
      <c r="A116" s="17" t="s">
        <v>85</v>
      </c>
      <c r="B116" s="18" t="s">
        <v>216</v>
      </c>
      <c r="C116" s="17" t="s">
        <v>9</v>
      </c>
      <c r="D116" s="15">
        <f t="shared" si="38"/>
        <v>0</v>
      </c>
      <c r="E116" s="19">
        <v>0</v>
      </c>
      <c r="F116" s="19"/>
      <c r="G116" s="15">
        <f t="shared" si="39"/>
        <v>25200</v>
      </c>
      <c r="H116" s="19">
        <v>25200</v>
      </c>
      <c r="I116" s="19"/>
      <c r="J116" s="203">
        <f t="shared" si="40"/>
        <v>38200</v>
      </c>
      <c r="K116" s="19">
        <v>38200</v>
      </c>
      <c r="L116" s="19"/>
      <c r="M116" s="16">
        <f t="shared" si="50"/>
        <v>13000</v>
      </c>
      <c r="N116" s="16">
        <f t="shared" si="51"/>
        <v>13000</v>
      </c>
      <c r="O116" s="16">
        <f t="shared" si="52"/>
        <v>0</v>
      </c>
      <c r="P116" s="203">
        <f t="shared" si="53"/>
        <v>38200</v>
      </c>
      <c r="Q116" s="19">
        <f t="shared" si="54"/>
        <v>38200</v>
      </c>
      <c r="R116" s="19"/>
      <c r="S116" s="203">
        <f t="shared" si="55"/>
        <v>38200</v>
      </c>
      <c r="T116" s="19">
        <f t="shared" si="56"/>
        <v>38200</v>
      </c>
      <c r="U116" s="19"/>
      <c r="V116" s="25"/>
    </row>
    <row r="117" spans="1:22" ht="73.5">
      <c r="A117" s="17" t="s">
        <v>86</v>
      </c>
      <c r="B117" s="18" t="s">
        <v>217</v>
      </c>
      <c r="C117" s="17" t="s">
        <v>9</v>
      </c>
      <c r="D117" s="15">
        <f t="shared" si="38"/>
        <v>0</v>
      </c>
      <c r="E117" s="19">
        <v>0</v>
      </c>
      <c r="F117" s="19"/>
      <c r="G117" s="15">
        <f t="shared" si="39"/>
        <v>0</v>
      </c>
      <c r="H117" s="19"/>
      <c r="I117" s="19"/>
      <c r="J117" s="203">
        <f t="shared" si="40"/>
        <v>0</v>
      </c>
      <c r="K117" s="19">
        <f t="shared" si="41"/>
        <v>0</v>
      </c>
      <c r="L117" s="19"/>
      <c r="M117" s="16">
        <f t="shared" si="42"/>
        <v>0</v>
      </c>
      <c r="N117" s="16">
        <f t="shared" si="43"/>
        <v>0</v>
      </c>
      <c r="O117" s="16">
        <f t="shared" si="44"/>
        <v>0</v>
      </c>
      <c r="P117" s="203">
        <f t="shared" si="45"/>
        <v>0</v>
      </c>
      <c r="Q117" s="19">
        <f t="shared" si="46"/>
        <v>0</v>
      </c>
      <c r="R117" s="19"/>
      <c r="S117" s="203">
        <f t="shared" si="47"/>
        <v>0</v>
      </c>
      <c r="T117" s="19">
        <f t="shared" si="48"/>
        <v>0</v>
      </c>
      <c r="U117" s="19"/>
      <c r="V117" s="25"/>
    </row>
    <row r="118" spans="1:22" ht="21">
      <c r="A118" s="17" t="s">
        <v>87</v>
      </c>
      <c r="B118" s="18" t="s">
        <v>218</v>
      </c>
      <c r="C118" s="17" t="s">
        <v>9</v>
      </c>
      <c r="D118" s="15">
        <f t="shared" si="38"/>
        <v>31</v>
      </c>
      <c r="E118" s="19">
        <v>31</v>
      </c>
      <c r="F118" s="19"/>
      <c r="G118" s="15">
        <f t="shared" si="39"/>
        <v>60</v>
      </c>
      <c r="H118" s="19">
        <v>60</v>
      </c>
      <c r="I118" s="19"/>
      <c r="J118" s="203">
        <f t="shared" si="40"/>
        <v>60</v>
      </c>
      <c r="K118" s="19">
        <f t="shared" si="41"/>
        <v>60</v>
      </c>
      <c r="L118" s="19"/>
      <c r="M118" s="16">
        <f t="shared" si="42"/>
        <v>0</v>
      </c>
      <c r="N118" s="16">
        <f t="shared" si="43"/>
        <v>0</v>
      </c>
      <c r="O118" s="16">
        <f t="shared" si="44"/>
        <v>0</v>
      </c>
      <c r="P118" s="203">
        <f t="shared" si="45"/>
        <v>60</v>
      </c>
      <c r="Q118" s="19">
        <f t="shared" si="46"/>
        <v>60</v>
      </c>
      <c r="R118" s="19"/>
      <c r="S118" s="203">
        <f t="shared" si="47"/>
        <v>60</v>
      </c>
      <c r="T118" s="19">
        <f t="shared" si="48"/>
        <v>60</v>
      </c>
      <c r="U118" s="19"/>
      <c r="V118" s="25"/>
    </row>
    <row r="119" spans="1:22" ht="21">
      <c r="A119" s="17" t="s">
        <v>88</v>
      </c>
      <c r="B119" s="18" t="s">
        <v>219</v>
      </c>
      <c r="C119" s="17" t="s">
        <v>9</v>
      </c>
      <c r="D119" s="15">
        <f t="shared" si="38"/>
        <v>0</v>
      </c>
      <c r="E119" s="19">
        <v>0</v>
      </c>
      <c r="F119" s="19"/>
      <c r="G119" s="15">
        <f t="shared" si="39"/>
        <v>0</v>
      </c>
      <c r="H119" s="19"/>
      <c r="I119" s="19"/>
      <c r="J119" s="203">
        <f t="shared" si="40"/>
        <v>0</v>
      </c>
      <c r="K119" s="19">
        <f t="shared" si="41"/>
        <v>0</v>
      </c>
      <c r="L119" s="19"/>
      <c r="M119" s="16">
        <f t="shared" si="42"/>
        <v>0</v>
      </c>
      <c r="N119" s="16">
        <f t="shared" si="43"/>
        <v>0</v>
      </c>
      <c r="O119" s="16">
        <f t="shared" si="44"/>
        <v>0</v>
      </c>
      <c r="P119" s="203">
        <f t="shared" si="45"/>
        <v>0</v>
      </c>
      <c r="Q119" s="19">
        <f t="shared" si="46"/>
        <v>0</v>
      </c>
      <c r="R119" s="19"/>
      <c r="S119" s="203">
        <f t="shared" si="47"/>
        <v>0</v>
      </c>
      <c r="T119" s="19">
        <f t="shared" si="48"/>
        <v>0</v>
      </c>
      <c r="U119" s="19"/>
      <c r="V119" s="25"/>
    </row>
    <row r="120" spans="1:22">
      <c r="A120" s="17" t="s">
        <v>89</v>
      </c>
      <c r="B120" s="18" t="s">
        <v>220</v>
      </c>
      <c r="C120" s="17" t="s">
        <v>9</v>
      </c>
      <c r="D120" s="15">
        <f t="shared" si="38"/>
        <v>15</v>
      </c>
      <c r="E120" s="19">
        <v>15</v>
      </c>
      <c r="F120" s="19"/>
      <c r="G120" s="15">
        <f t="shared" si="39"/>
        <v>0</v>
      </c>
      <c r="H120" s="19">
        <v>0</v>
      </c>
      <c r="I120" s="19"/>
      <c r="J120" s="203">
        <f t="shared" si="40"/>
        <v>10980</v>
      </c>
      <c r="K120" s="19">
        <v>10980</v>
      </c>
      <c r="L120" s="19"/>
      <c r="M120" s="16">
        <f t="shared" si="42"/>
        <v>10980</v>
      </c>
      <c r="N120" s="16">
        <f t="shared" si="43"/>
        <v>10980</v>
      </c>
      <c r="O120" s="16">
        <f t="shared" si="44"/>
        <v>0</v>
      </c>
      <c r="P120" s="203">
        <f t="shared" si="45"/>
        <v>10980</v>
      </c>
      <c r="Q120" s="19">
        <f t="shared" si="46"/>
        <v>10980</v>
      </c>
      <c r="R120" s="19"/>
      <c r="S120" s="203">
        <f t="shared" si="47"/>
        <v>10980</v>
      </c>
      <c r="T120" s="19">
        <f t="shared" si="48"/>
        <v>10980</v>
      </c>
      <c r="U120" s="19"/>
      <c r="V120" s="25"/>
    </row>
    <row r="121" spans="1:22" ht="31.5">
      <c r="A121" s="17" t="s">
        <v>90</v>
      </c>
      <c r="B121" s="18" t="s">
        <v>221</v>
      </c>
      <c r="C121" s="17" t="s">
        <v>9</v>
      </c>
      <c r="D121" s="15">
        <f t="shared" si="38"/>
        <v>115155.658</v>
      </c>
      <c r="E121" s="19">
        <v>115155.658</v>
      </c>
      <c r="F121" s="19"/>
      <c r="G121" s="15">
        <f>SUM(H121:I121)</f>
        <v>53500</v>
      </c>
      <c r="H121" s="19">
        <v>53500</v>
      </c>
      <c r="I121" s="19"/>
      <c r="J121" s="203">
        <f t="shared" si="40"/>
        <v>53500</v>
      </c>
      <c r="K121" s="19">
        <f t="shared" si="41"/>
        <v>53500</v>
      </c>
      <c r="L121" s="19"/>
      <c r="M121" s="16">
        <f t="shared" si="42"/>
        <v>0</v>
      </c>
      <c r="N121" s="16">
        <f t="shared" si="43"/>
        <v>0</v>
      </c>
      <c r="O121" s="16">
        <f t="shared" si="44"/>
        <v>0</v>
      </c>
      <c r="P121" s="203">
        <f t="shared" si="45"/>
        <v>53500</v>
      </c>
      <c r="Q121" s="19">
        <f t="shared" si="46"/>
        <v>53500</v>
      </c>
      <c r="R121" s="19"/>
      <c r="S121" s="203">
        <f t="shared" si="47"/>
        <v>53500</v>
      </c>
      <c r="T121" s="19">
        <f t="shared" si="48"/>
        <v>53500</v>
      </c>
      <c r="U121" s="19"/>
      <c r="V121" s="25"/>
    </row>
    <row r="122" spans="1:22" ht="21">
      <c r="A122" s="21">
        <v>1353</v>
      </c>
      <c r="B122" s="18" t="s">
        <v>222</v>
      </c>
      <c r="C122" s="17"/>
      <c r="D122" s="15">
        <f t="shared" si="38"/>
        <v>0</v>
      </c>
      <c r="E122" s="19">
        <v>0</v>
      </c>
      <c r="F122" s="19"/>
      <c r="G122" s="15">
        <f>SUM(H122:I122)</f>
        <v>0</v>
      </c>
      <c r="H122" s="19">
        <v>0</v>
      </c>
      <c r="I122" s="19"/>
      <c r="J122" s="203">
        <f t="shared" si="40"/>
        <v>0</v>
      </c>
      <c r="K122" s="19">
        <f t="shared" si="41"/>
        <v>0</v>
      </c>
      <c r="L122" s="19"/>
      <c r="M122" s="16">
        <f t="shared" si="42"/>
        <v>0</v>
      </c>
      <c r="N122" s="16">
        <f t="shared" si="43"/>
        <v>0</v>
      </c>
      <c r="O122" s="16">
        <f t="shared" si="44"/>
        <v>0</v>
      </c>
      <c r="P122" s="203">
        <f t="shared" si="45"/>
        <v>0</v>
      </c>
      <c r="Q122" s="19">
        <f t="shared" si="46"/>
        <v>0</v>
      </c>
      <c r="R122" s="19"/>
      <c r="S122" s="203">
        <f t="shared" si="47"/>
        <v>0</v>
      </c>
      <c r="T122" s="19">
        <f t="shared" si="48"/>
        <v>0</v>
      </c>
      <c r="U122" s="19"/>
      <c r="V122" s="25"/>
    </row>
    <row r="123" spans="1:22" ht="31.5">
      <c r="A123" s="13" t="s">
        <v>91</v>
      </c>
      <c r="B123" s="14" t="s">
        <v>223</v>
      </c>
      <c r="C123" s="13" t="s">
        <v>92</v>
      </c>
      <c r="D123" s="15">
        <f t="shared" si="38"/>
        <v>13052.486999999999</v>
      </c>
      <c r="E123" s="15">
        <f>SUM(E125:E126)</f>
        <v>13052.486999999999</v>
      </c>
      <c r="F123" s="15">
        <f>SUM(F125:F126)</f>
        <v>0</v>
      </c>
      <c r="G123" s="15">
        <f t="shared" ref="G123:G139" si="57">SUM(H123:I123)</f>
        <v>1600</v>
      </c>
      <c r="H123" s="15">
        <f>SUM(H125:H126)</f>
        <v>1600</v>
      </c>
      <c r="I123" s="15">
        <f>SUM(I125:I126)</f>
        <v>0</v>
      </c>
      <c r="J123" s="203">
        <f>SUM(K123:L123)</f>
        <v>1600</v>
      </c>
      <c r="K123" s="15">
        <f>SUM(K125:K126)</f>
        <v>1600</v>
      </c>
      <c r="L123" s="15">
        <f>SUM(L125:L126)</f>
        <v>0</v>
      </c>
      <c r="M123" s="16">
        <f t="shared" si="36"/>
        <v>0</v>
      </c>
      <c r="N123" s="16">
        <f t="shared" si="36"/>
        <v>0</v>
      </c>
      <c r="O123" s="16">
        <f t="shared" si="36"/>
        <v>0</v>
      </c>
      <c r="P123" s="203">
        <f>SUM(Q123:R123)</f>
        <v>1600</v>
      </c>
      <c r="Q123" s="15">
        <f>SUM(Q125:Q126)</f>
        <v>1600</v>
      </c>
      <c r="R123" s="15">
        <f>SUM(R125:R126)</f>
        <v>0</v>
      </c>
      <c r="S123" s="203">
        <f t="shared" ref="S123:S139" si="58">SUM(T123:U123)</f>
        <v>1600</v>
      </c>
      <c r="T123" s="15">
        <f>SUM(T125:T126)</f>
        <v>1600</v>
      </c>
      <c r="U123" s="15">
        <f>SUM(U125:U126)</f>
        <v>0</v>
      </c>
      <c r="V123" s="25"/>
    </row>
    <row r="124" spans="1:22">
      <c r="A124" s="17"/>
      <c r="B124" s="18" t="s">
        <v>123</v>
      </c>
      <c r="C124" s="17"/>
      <c r="D124" s="15"/>
      <c r="E124" s="19"/>
      <c r="F124" s="19"/>
      <c r="G124" s="15"/>
      <c r="H124" s="19"/>
      <c r="I124" s="19"/>
      <c r="J124" s="203"/>
      <c r="K124" s="20"/>
      <c r="L124" s="20"/>
      <c r="M124" s="16"/>
      <c r="N124" s="16"/>
      <c r="O124" s="16"/>
      <c r="P124" s="203"/>
      <c r="Q124" s="20"/>
      <c r="R124" s="20"/>
      <c r="S124" s="203"/>
      <c r="T124" s="20"/>
      <c r="U124" s="20"/>
      <c r="V124" s="25"/>
    </row>
    <row r="125" spans="1:22" ht="66.75" customHeight="1">
      <c r="A125" s="17" t="s">
        <v>93</v>
      </c>
      <c r="B125" s="18" t="s">
        <v>224</v>
      </c>
      <c r="C125" s="17" t="s">
        <v>9</v>
      </c>
      <c r="D125" s="15">
        <f t="shared" si="38"/>
        <v>13052.486999999999</v>
      </c>
      <c r="E125" s="19">
        <v>13052.486999999999</v>
      </c>
      <c r="F125" s="19"/>
      <c r="G125" s="15">
        <f t="shared" si="57"/>
        <v>1600</v>
      </c>
      <c r="H125" s="19">
        <v>1600</v>
      </c>
      <c r="I125" s="19"/>
      <c r="J125" s="203">
        <f t="shared" ref="J125" si="59">SUM(K125:L125)</f>
        <v>1600</v>
      </c>
      <c r="K125" s="19">
        <f t="shared" ref="K125" si="60">+H125</f>
        <v>1600</v>
      </c>
      <c r="L125" s="19"/>
      <c r="M125" s="16">
        <f t="shared" ref="M125" si="61">J125-G125</f>
        <v>0</v>
      </c>
      <c r="N125" s="16">
        <f t="shared" ref="N125" si="62">K125-H125</f>
        <v>0</v>
      </c>
      <c r="O125" s="16">
        <f t="shared" ref="O125" si="63">L125-I125</f>
        <v>0</v>
      </c>
      <c r="P125" s="203">
        <f t="shared" ref="P125" si="64">SUM(Q125:R125)</f>
        <v>1600</v>
      </c>
      <c r="Q125" s="19">
        <f t="shared" ref="Q125" si="65">+K125</f>
        <v>1600</v>
      </c>
      <c r="R125" s="19"/>
      <c r="S125" s="203">
        <f t="shared" ref="S125" si="66">SUM(T125:U125)</f>
        <v>1600</v>
      </c>
      <c r="T125" s="19">
        <f t="shared" ref="T125" si="67">+Q125</f>
        <v>1600</v>
      </c>
      <c r="U125" s="19"/>
      <c r="V125" s="178" t="s">
        <v>613</v>
      </c>
    </row>
    <row r="126" spans="1:22" ht="42">
      <c r="A126" s="17" t="s">
        <v>94</v>
      </c>
      <c r="B126" s="18" t="s">
        <v>225</v>
      </c>
      <c r="C126" s="17" t="s">
        <v>9</v>
      </c>
      <c r="D126" s="15">
        <f t="shared" si="38"/>
        <v>0</v>
      </c>
      <c r="E126" s="19"/>
      <c r="F126" s="19"/>
      <c r="G126" s="15">
        <f t="shared" si="57"/>
        <v>0</v>
      </c>
      <c r="H126" s="19"/>
      <c r="I126" s="19"/>
      <c r="J126" s="203">
        <f>SUM(K126:L126)</f>
        <v>0</v>
      </c>
      <c r="K126" s="20"/>
      <c r="L126" s="20"/>
      <c r="M126" s="16">
        <f t="shared" si="36"/>
        <v>0</v>
      </c>
      <c r="N126" s="16">
        <f t="shared" si="36"/>
        <v>0</v>
      </c>
      <c r="O126" s="16">
        <f t="shared" si="36"/>
        <v>0</v>
      </c>
      <c r="P126" s="203">
        <f>SUM(Q126:R126)</f>
        <v>0</v>
      </c>
      <c r="Q126" s="20"/>
      <c r="R126" s="20"/>
      <c r="S126" s="203">
        <f t="shared" si="58"/>
        <v>0</v>
      </c>
      <c r="T126" s="20"/>
      <c r="U126" s="20"/>
      <c r="V126" s="25"/>
    </row>
    <row r="127" spans="1:22" ht="31.5">
      <c r="A127" s="13" t="s">
        <v>95</v>
      </c>
      <c r="B127" s="14" t="s">
        <v>226</v>
      </c>
      <c r="C127" s="13" t="s">
        <v>96</v>
      </c>
      <c r="D127" s="15">
        <f t="shared" si="38"/>
        <v>5000</v>
      </c>
      <c r="E127" s="15">
        <f>SUM(E129:E130)</f>
        <v>5000</v>
      </c>
      <c r="F127" s="15">
        <f>SUM(F129:F130)</f>
        <v>0</v>
      </c>
      <c r="G127" s="15">
        <f t="shared" si="57"/>
        <v>5000</v>
      </c>
      <c r="H127" s="15">
        <f>SUM(H129:H130)</f>
        <v>5000</v>
      </c>
      <c r="I127" s="15">
        <f>SUM(I129:I130)</f>
        <v>0</v>
      </c>
      <c r="J127" s="203">
        <f>SUM(K127:L127)</f>
        <v>0</v>
      </c>
      <c r="K127" s="15">
        <f>SUM(K129:K130)</f>
        <v>0</v>
      </c>
      <c r="L127" s="15">
        <f>SUM(L129:L130)</f>
        <v>0</v>
      </c>
      <c r="M127" s="16">
        <f t="shared" si="36"/>
        <v>-5000</v>
      </c>
      <c r="N127" s="16">
        <f t="shared" si="36"/>
        <v>-5000</v>
      </c>
      <c r="O127" s="16">
        <f t="shared" si="36"/>
        <v>0</v>
      </c>
      <c r="P127" s="203">
        <f>SUM(Q127:R127)</f>
        <v>0</v>
      </c>
      <c r="Q127" s="15">
        <f>SUM(Q129:Q130)</f>
        <v>0</v>
      </c>
      <c r="R127" s="15">
        <f>SUM(R129:R130)</f>
        <v>0</v>
      </c>
      <c r="S127" s="203">
        <f t="shared" si="58"/>
        <v>0</v>
      </c>
      <c r="T127" s="15">
        <f>SUM(T129:T130)</f>
        <v>0</v>
      </c>
      <c r="U127" s="15">
        <f>SUM(U129:U130)</f>
        <v>0</v>
      </c>
      <c r="V127" s="25"/>
    </row>
    <row r="128" spans="1:22">
      <c r="A128" s="17"/>
      <c r="B128" s="18" t="s">
        <v>123</v>
      </c>
      <c r="C128" s="17"/>
      <c r="D128" s="15"/>
      <c r="E128" s="19"/>
      <c r="F128" s="19"/>
      <c r="G128" s="15"/>
      <c r="H128" s="19"/>
      <c r="I128" s="19"/>
      <c r="J128" s="203"/>
      <c r="K128" s="19"/>
      <c r="L128" s="19"/>
      <c r="M128" s="16"/>
      <c r="N128" s="16"/>
      <c r="O128" s="16"/>
      <c r="P128" s="203"/>
      <c r="Q128" s="19"/>
      <c r="R128" s="19"/>
      <c r="S128" s="203"/>
      <c r="T128" s="19"/>
      <c r="U128" s="19"/>
      <c r="V128" s="25"/>
    </row>
    <row r="129" spans="1:22" ht="63">
      <c r="A129" s="21">
        <v>1371</v>
      </c>
      <c r="B129" s="18" t="s">
        <v>227</v>
      </c>
      <c r="C129" s="17"/>
      <c r="D129" s="15">
        <f t="shared" si="38"/>
        <v>0</v>
      </c>
      <c r="E129" s="19"/>
      <c r="F129" s="19"/>
      <c r="G129" s="15">
        <f>SUM(H129:I129)</f>
        <v>0</v>
      </c>
      <c r="H129" s="19"/>
      <c r="I129" s="19"/>
      <c r="J129" s="203">
        <f>SUM(K129:L129)</f>
        <v>0</v>
      </c>
      <c r="K129" s="19"/>
      <c r="L129" s="19"/>
      <c r="M129" s="16">
        <f t="shared" si="36"/>
        <v>0</v>
      </c>
      <c r="N129" s="16">
        <f t="shared" si="36"/>
        <v>0</v>
      </c>
      <c r="O129" s="16">
        <f t="shared" si="36"/>
        <v>0</v>
      </c>
      <c r="P129" s="203">
        <f>SUM(Q129:R129)</f>
        <v>0</v>
      </c>
      <c r="Q129" s="19"/>
      <c r="R129" s="19"/>
      <c r="S129" s="203">
        <f>SUM(T129:U129)</f>
        <v>0</v>
      </c>
      <c r="T129" s="19"/>
      <c r="U129" s="19"/>
      <c r="V129" s="25"/>
    </row>
    <row r="130" spans="1:22" ht="63">
      <c r="A130" s="17" t="s">
        <v>97</v>
      </c>
      <c r="B130" s="18" t="s">
        <v>228</v>
      </c>
      <c r="C130" s="17" t="s">
        <v>9</v>
      </c>
      <c r="D130" s="15">
        <f t="shared" si="38"/>
        <v>5000</v>
      </c>
      <c r="E130" s="19">
        <v>5000</v>
      </c>
      <c r="F130" s="19"/>
      <c r="G130" s="15">
        <f>SUM(H130:I130)</f>
        <v>5000</v>
      </c>
      <c r="H130" s="19">
        <v>5000</v>
      </c>
      <c r="I130" s="19"/>
      <c r="J130" s="203">
        <f>SUM(K130:L130)</f>
        <v>0</v>
      </c>
      <c r="K130" s="19"/>
      <c r="L130" s="19"/>
      <c r="M130" s="16">
        <f t="shared" si="36"/>
        <v>-5000</v>
      </c>
      <c r="N130" s="16">
        <f t="shared" si="36"/>
        <v>-5000</v>
      </c>
      <c r="O130" s="16">
        <f t="shared" si="36"/>
        <v>0</v>
      </c>
      <c r="P130" s="203">
        <f>SUM(Q130:R130)</f>
        <v>0</v>
      </c>
      <c r="Q130" s="19"/>
      <c r="R130" s="19"/>
      <c r="S130" s="203">
        <f>SUM(T130:U130)</f>
        <v>0</v>
      </c>
      <c r="T130" s="19"/>
      <c r="U130" s="19"/>
      <c r="V130" s="178"/>
    </row>
    <row r="131" spans="1:22" ht="31.5">
      <c r="A131" s="13" t="s">
        <v>98</v>
      </c>
      <c r="B131" s="14" t="s">
        <v>229</v>
      </c>
      <c r="C131" s="13" t="s">
        <v>99</v>
      </c>
      <c r="D131" s="15">
        <f t="shared" si="38"/>
        <v>15941.644</v>
      </c>
      <c r="E131" s="15">
        <f>SUM(E133:E134)</f>
        <v>0</v>
      </c>
      <c r="F131" s="15">
        <f>SUM(F133:F134)</f>
        <v>15941.644</v>
      </c>
      <c r="G131" s="15">
        <f t="shared" si="57"/>
        <v>0</v>
      </c>
      <c r="H131" s="15">
        <f>SUM(H133:H134)</f>
        <v>0</v>
      </c>
      <c r="I131" s="15">
        <f>SUM(I133:I134)</f>
        <v>0</v>
      </c>
      <c r="J131" s="203">
        <f>SUM(K131:L131)</f>
        <v>0</v>
      </c>
      <c r="K131" s="15">
        <f>SUM(K133:K134)</f>
        <v>0</v>
      </c>
      <c r="L131" s="15">
        <f>SUM(L133:L134)</f>
        <v>0</v>
      </c>
      <c r="M131" s="16">
        <f t="shared" si="36"/>
        <v>0</v>
      </c>
      <c r="N131" s="16">
        <f t="shared" si="36"/>
        <v>0</v>
      </c>
      <c r="O131" s="16">
        <f t="shared" si="36"/>
        <v>0</v>
      </c>
      <c r="P131" s="203">
        <f>SUM(Q131:R131)</f>
        <v>0</v>
      </c>
      <c r="Q131" s="15">
        <f>SUM(Q133:Q134)</f>
        <v>0</v>
      </c>
      <c r="R131" s="15">
        <f>SUM(R133:R134)</f>
        <v>0</v>
      </c>
      <c r="S131" s="203">
        <f t="shared" si="58"/>
        <v>0</v>
      </c>
      <c r="T131" s="15">
        <f>SUM(T133:T134)</f>
        <v>0</v>
      </c>
      <c r="U131" s="15">
        <f>SUM(U133:U134)</f>
        <v>0</v>
      </c>
      <c r="V131" s="25"/>
    </row>
    <row r="132" spans="1:22">
      <c r="A132" s="17"/>
      <c r="B132" s="18" t="s">
        <v>123</v>
      </c>
      <c r="C132" s="17"/>
      <c r="D132" s="15"/>
      <c r="E132" s="19"/>
      <c r="F132" s="19"/>
      <c r="G132" s="15"/>
      <c r="H132" s="19"/>
      <c r="I132" s="19"/>
      <c r="J132" s="203"/>
      <c r="K132" s="19"/>
      <c r="L132" s="19"/>
      <c r="M132" s="16"/>
      <c r="N132" s="16"/>
      <c r="O132" s="16"/>
      <c r="P132" s="203"/>
      <c r="Q132" s="19"/>
      <c r="R132" s="19"/>
      <c r="S132" s="203"/>
      <c r="T132" s="19"/>
      <c r="U132" s="19"/>
      <c r="V132" s="25"/>
    </row>
    <row r="133" spans="1:22" ht="73.5">
      <c r="A133" s="17" t="s">
        <v>100</v>
      </c>
      <c r="B133" s="18" t="s">
        <v>230</v>
      </c>
      <c r="C133" s="17"/>
      <c r="D133" s="15">
        <f>SUM(E133:F133)</f>
        <v>15941.644</v>
      </c>
      <c r="E133" s="19"/>
      <c r="F133" s="19">
        <v>15941.644</v>
      </c>
      <c r="G133" s="15">
        <f>SUM(H133:I133)</f>
        <v>0</v>
      </c>
      <c r="H133" s="19"/>
      <c r="I133" s="19"/>
      <c r="J133" s="203">
        <f>SUM(K133:L133)</f>
        <v>0</v>
      </c>
      <c r="K133" s="19"/>
      <c r="L133" s="19"/>
      <c r="M133" s="16">
        <f t="shared" si="36"/>
        <v>0</v>
      </c>
      <c r="N133" s="16">
        <f t="shared" si="36"/>
        <v>0</v>
      </c>
      <c r="O133" s="16">
        <f t="shared" si="36"/>
        <v>0</v>
      </c>
      <c r="P133" s="203">
        <f>SUM(Q133:R133)</f>
        <v>0</v>
      </c>
      <c r="Q133" s="19"/>
      <c r="R133" s="19"/>
      <c r="S133" s="203">
        <f>SUM(T133:U133)</f>
        <v>0</v>
      </c>
      <c r="T133" s="19"/>
      <c r="U133" s="19"/>
      <c r="V133" s="178"/>
    </row>
    <row r="134" spans="1:22" ht="63">
      <c r="A134" s="21">
        <v>1382</v>
      </c>
      <c r="B134" s="18" t="s">
        <v>231</v>
      </c>
      <c r="C134" s="17"/>
      <c r="D134" s="15">
        <f>SUM(E134:F134)</f>
        <v>0</v>
      </c>
      <c r="E134" s="19"/>
      <c r="F134" s="19"/>
      <c r="G134" s="15">
        <f>SUM(H134:I134)</f>
        <v>0</v>
      </c>
      <c r="H134" s="19"/>
      <c r="I134" s="19"/>
      <c r="J134" s="203">
        <f>SUM(K134:L134)</f>
        <v>0</v>
      </c>
      <c r="K134" s="19"/>
      <c r="L134" s="19"/>
      <c r="M134" s="16">
        <f t="shared" si="36"/>
        <v>0</v>
      </c>
      <c r="N134" s="16">
        <f t="shared" si="36"/>
        <v>0</v>
      </c>
      <c r="O134" s="16">
        <f t="shared" si="36"/>
        <v>0</v>
      </c>
      <c r="P134" s="203">
        <f>SUM(Q134:R134)</f>
        <v>0</v>
      </c>
      <c r="Q134" s="19"/>
      <c r="R134" s="19"/>
      <c r="S134" s="203">
        <f>SUM(T134:U134)</f>
        <v>0</v>
      </c>
      <c r="T134" s="19"/>
      <c r="U134" s="19"/>
      <c r="V134" s="25"/>
    </row>
    <row r="135" spans="1:22" s="180" customFormat="1" ht="31.5">
      <c r="A135" s="13" t="s">
        <v>101</v>
      </c>
      <c r="B135" s="14" t="s">
        <v>232</v>
      </c>
      <c r="C135" s="13" t="s">
        <v>102</v>
      </c>
      <c r="D135" s="15">
        <f>SUM(D137+D139)</f>
        <v>89338.308999999994</v>
      </c>
      <c r="E135" s="15">
        <f>SUM(E137+E139)</f>
        <v>89338.308999999994</v>
      </c>
      <c r="F135" s="15">
        <f>+F138</f>
        <v>450000</v>
      </c>
      <c r="G135" s="15">
        <f>SUM(G137+G139)</f>
        <v>139333.70000000001</v>
      </c>
      <c r="H135" s="15">
        <f>SUM(H137+H139)</f>
        <v>139333.70000000001</v>
      </c>
      <c r="I135" s="15">
        <f>+I138</f>
        <v>925983</v>
      </c>
      <c r="J135" s="203">
        <f>SUM(J137+J139)</f>
        <v>139333.70000000001</v>
      </c>
      <c r="K135" s="15">
        <f>SUM(K137+K139)</f>
        <v>139333.70000000001</v>
      </c>
      <c r="L135" s="15">
        <f>+L138</f>
        <v>925983</v>
      </c>
      <c r="M135" s="16">
        <f>J135-G135</f>
        <v>0</v>
      </c>
      <c r="N135" s="16">
        <f>K135-H135</f>
        <v>0</v>
      </c>
      <c r="O135" s="16">
        <f>L135-I135</f>
        <v>0</v>
      </c>
      <c r="P135" s="203">
        <f>SUM(P137+P139)</f>
        <v>139333.70000000001</v>
      </c>
      <c r="Q135" s="15">
        <f>SUM(Q137+Q139)</f>
        <v>139333.70000000001</v>
      </c>
      <c r="R135" s="15">
        <f>+R138</f>
        <v>1203291.3297267293</v>
      </c>
      <c r="S135" s="203">
        <f>SUM(S137+S139)</f>
        <v>139333.70000000001</v>
      </c>
      <c r="T135" s="15">
        <f>SUM(T137+T139)</f>
        <v>139333.70000000001</v>
      </c>
      <c r="U135" s="15">
        <f>+U138</f>
        <v>1281924.7534763529</v>
      </c>
      <c r="V135" s="179"/>
    </row>
    <row r="136" spans="1:22">
      <c r="A136" s="17"/>
      <c r="B136" s="18" t="s">
        <v>123</v>
      </c>
      <c r="C136" s="17"/>
      <c r="D136" s="15"/>
      <c r="E136" s="19"/>
      <c r="F136" s="19"/>
      <c r="G136" s="15"/>
      <c r="H136" s="19"/>
      <c r="I136" s="19"/>
      <c r="J136" s="203"/>
      <c r="K136" s="20"/>
      <c r="L136" s="20"/>
      <c r="M136" s="16"/>
      <c r="N136" s="16"/>
      <c r="O136" s="16"/>
      <c r="P136" s="203"/>
      <c r="Q136" s="20"/>
      <c r="R136" s="20"/>
      <c r="S136" s="203"/>
      <c r="T136" s="20"/>
      <c r="U136" s="20"/>
      <c r="V136" s="25"/>
    </row>
    <row r="137" spans="1:22" ht="21">
      <c r="A137" s="17" t="s">
        <v>103</v>
      </c>
      <c r="B137" s="18" t="s">
        <v>233</v>
      </c>
      <c r="C137" s="17" t="s">
        <v>9</v>
      </c>
      <c r="D137" s="15">
        <f t="shared" si="38"/>
        <v>0</v>
      </c>
      <c r="E137" s="19"/>
      <c r="F137" s="19"/>
      <c r="G137" s="15">
        <f t="shared" si="57"/>
        <v>0</v>
      </c>
      <c r="H137" s="19"/>
      <c r="I137" s="19"/>
      <c r="J137" s="203">
        <f>SUM(K137:L137)</f>
        <v>0</v>
      </c>
      <c r="K137" s="20"/>
      <c r="L137" s="20"/>
      <c r="M137" s="16">
        <f t="shared" si="36"/>
        <v>0</v>
      </c>
      <c r="N137" s="16">
        <f t="shared" si="36"/>
        <v>0</v>
      </c>
      <c r="O137" s="16">
        <f t="shared" si="36"/>
        <v>0</v>
      </c>
      <c r="P137" s="203">
        <f>SUM(Q137:R137)</f>
        <v>0</v>
      </c>
      <c r="Q137" s="20"/>
      <c r="R137" s="20"/>
      <c r="S137" s="203">
        <f t="shared" si="58"/>
        <v>0</v>
      </c>
      <c r="T137" s="20"/>
      <c r="U137" s="20"/>
      <c r="V137" s="25"/>
    </row>
    <row r="138" spans="1:22" ht="42">
      <c r="A138" s="17" t="s">
        <v>104</v>
      </c>
      <c r="B138" s="18" t="s">
        <v>234</v>
      </c>
      <c r="C138" s="17" t="s">
        <v>9</v>
      </c>
      <c r="D138" s="15">
        <f>SUM(F138)</f>
        <v>450000</v>
      </c>
      <c r="E138" s="19"/>
      <c r="F138" s="19">
        <v>450000</v>
      </c>
      <c r="G138" s="15">
        <f t="shared" si="57"/>
        <v>925983</v>
      </c>
      <c r="H138" s="19"/>
      <c r="I138" s="19">
        <v>925983</v>
      </c>
      <c r="J138" s="203">
        <f>SUM(K138:L138)</f>
        <v>925983</v>
      </c>
      <c r="K138" s="20"/>
      <c r="L138" s="19">
        <f>+I138</f>
        <v>925983</v>
      </c>
      <c r="M138" s="16">
        <f t="shared" si="36"/>
        <v>0</v>
      </c>
      <c r="N138" s="16">
        <f t="shared" si="36"/>
        <v>0</v>
      </c>
      <c r="O138" s="16">
        <f t="shared" si="36"/>
        <v>0</v>
      </c>
      <c r="P138" s="203">
        <f>SUM(Q138:R138)</f>
        <v>1203291.3297267293</v>
      </c>
      <c r="Q138" s="20"/>
      <c r="R138" s="19">
        <f>+P12*0.13</f>
        <v>1203291.3297267293</v>
      </c>
      <c r="S138" s="203">
        <f t="shared" si="58"/>
        <v>1281924.7534763529</v>
      </c>
      <c r="T138" s="20"/>
      <c r="U138" s="19">
        <f>+S12*0.13</f>
        <v>1281924.7534763529</v>
      </c>
      <c r="V138" s="178" t="s">
        <v>614</v>
      </c>
    </row>
    <row r="139" spans="1:22" ht="31.5">
      <c r="A139" s="17" t="s">
        <v>105</v>
      </c>
      <c r="B139" s="18" t="s">
        <v>235</v>
      </c>
      <c r="C139" s="17" t="s">
        <v>9</v>
      </c>
      <c r="D139" s="15">
        <f t="shared" si="38"/>
        <v>89338.308999999994</v>
      </c>
      <c r="E139" s="19">
        <v>89338.308999999994</v>
      </c>
      <c r="F139" s="19"/>
      <c r="G139" s="15">
        <f t="shared" si="57"/>
        <v>139333.70000000001</v>
      </c>
      <c r="H139" s="19">
        <v>139333.70000000001</v>
      </c>
      <c r="I139" s="19"/>
      <c r="J139" s="203">
        <f t="shared" ref="J139" si="68">SUM(K139:L139)</f>
        <v>139333.70000000001</v>
      </c>
      <c r="K139" s="19">
        <f t="shared" ref="K139" si="69">+H139</f>
        <v>139333.70000000001</v>
      </c>
      <c r="L139" s="19"/>
      <c r="M139" s="16">
        <f t="shared" si="36"/>
        <v>0</v>
      </c>
      <c r="N139" s="16">
        <f t="shared" si="36"/>
        <v>0</v>
      </c>
      <c r="O139" s="16">
        <f t="shared" si="36"/>
        <v>0</v>
      </c>
      <c r="P139" s="203">
        <f t="shared" ref="P139" si="70">SUM(Q139:R139)</f>
        <v>139333.70000000001</v>
      </c>
      <c r="Q139" s="19">
        <f t="shared" ref="Q139" si="71">+K139</f>
        <v>139333.70000000001</v>
      </c>
      <c r="R139" s="19"/>
      <c r="S139" s="203">
        <f t="shared" si="58"/>
        <v>139333.70000000001</v>
      </c>
      <c r="T139" s="19">
        <f t="shared" ref="T139" si="72">+Q139</f>
        <v>139333.70000000001</v>
      </c>
      <c r="U139" s="19"/>
      <c r="V139" s="25"/>
    </row>
  </sheetData>
  <mergeCells count="23">
    <mergeCell ref="V9:V10"/>
    <mergeCell ref="B8:B10"/>
    <mergeCell ref="A8:A10"/>
    <mergeCell ref="J8:L8"/>
    <mergeCell ref="P8:R8"/>
    <mergeCell ref="S8:U8"/>
    <mergeCell ref="H9:I9"/>
    <mergeCell ref="T9:U9"/>
    <mergeCell ref="S9:S10"/>
    <mergeCell ref="C8:C10"/>
    <mergeCell ref="M8:O8"/>
    <mergeCell ref="M9:M10"/>
    <mergeCell ref="N9:O9"/>
    <mergeCell ref="D9:D10"/>
    <mergeCell ref="D8:F8"/>
    <mergeCell ref="G8:I8"/>
    <mergeCell ref="A6:U6"/>
    <mergeCell ref="K9:L9"/>
    <mergeCell ref="J9:J10"/>
    <mergeCell ref="P9:P10"/>
    <mergeCell ref="Q9:R9"/>
    <mergeCell ref="E9:F9"/>
    <mergeCell ref="G9:G10"/>
  </mergeCells>
  <pageMargins left="0.7" right="0.7" top="0.75" bottom="0.75" header="0.3" footer="0.3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5"/>
  <sheetViews>
    <sheetView topLeftCell="E67" zoomScale="115" zoomScaleNormal="115" workbookViewId="0">
      <selection activeCell="V1" sqref="V1:W5"/>
    </sheetView>
  </sheetViews>
  <sheetFormatPr defaultRowHeight="10.5"/>
  <cols>
    <col min="1" max="1" width="12" style="2" customWidth="1"/>
    <col min="2" max="2" width="45" style="3" customWidth="1"/>
    <col min="3" max="3" width="10.33203125" style="2" customWidth="1"/>
    <col min="4" max="4" width="13.33203125" style="2" customWidth="1"/>
    <col min="5" max="5" width="11.5" style="2" customWidth="1"/>
    <col min="6" max="6" width="13.33203125" style="2" customWidth="1"/>
    <col min="7" max="7" width="12.5" style="2" customWidth="1"/>
    <col min="8" max="8" width="9.5" style="2" customWidth="1"/>
    <col min="9" max="9" width="12.5" style="2" customWidth="1"/>
    <col min="10" max="11" width="10.6640625" style="1" customWidth="1"/>
    <col min="12" max="12" width="9.5" style="1" customWidth="1"/>
    <col min="13" max="13" width="10.33203125" style="1" customWidth="1"/>
    <col min="14" max="14" width="9.33203125" style="1" customWidth="1"/>
    <col min="15" max="15" width="10.33203125" style="1" customWidth="1"/>
    <col min="16" max="17" width="10.6640625" style="1" customWidth="1"/>
    <col min="18" max="18" width="9.5" style="1" customWidth="1"/>
    <col min="19" max="20" width="10.6640625" style="1" customWidth="1"/>
    <col min="21" max="21" width="9.5" style="1" customWidth="1"/>
    <col min="22" max="22" width="23.5" customWidth="1"/>
  </cols>
  <sheetData>
    <row r="1" spans="1:23" ht="13.5">
      <c r="V1" s="214" t="s">
        <v>642</v>
      </c>
      <c r="W1" s="215"/>
    </row>
    <row r="2" spans="1:23" ht="13.5">
      <c r="V2" s="215"/>
      <c r="W2" s="216" t="s">
        <v>637</v>
      </c>
    </row>
    <row r="3" spans="1:23" ht="13.5">
      <c r="V3" s="216" t="s">
        <v>638</v>
      </c>
      <c r="W3" s="215"/>
    </row>
    <row r="4" spans="1:23" ht="33" customHeight="1">
      <c r="D4" s="195"/>
      <c r="E4" s="195"/>
      <c r="F4" s="195"/>
      <c r="G4" s="195"/>
      <c r="H4" s="195"/>
      <c r="I4" s="195"/>
      <c r="L4" s="4"/>
      <c r="M4" s="4"/>
      <c r="N4" s="4"/>
      <c r="O4" s="4"/>
      <c r="R4" s="4"/>
      <c r="V4" s="216" t="s">
        <v>639</v>
      </c>
      <c r="W4" s="215"/>
    </row>
    <row r="5" spans="1:23" ht="30" customHeight="1">
      <c r="A5" s="232" t="s">
        <v>629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17" t="s">
        <v>641</v>
      </c>
      <c r="W5" s="215"/>
    </row>
    <row r="6" spans="1:23" ht="22.5" customHeight="1" thickBot="1">
      <c r="A6" s="9"/>
      <c r="B6" s="10"/>
      <c r="C6" s="9"/>
      <c r="D6" s="9"/>
      <c r="E6" s="9"/>
      <c r="F6" s="9"/>
      <c r="G6" s="9"/>
      <c r="H6" s="9"/>
      <c r="I6" s="9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V6" s="12" t="s">
        <v>0</v>
      </c>
    </row>
    <row r="7" spans="1:23" ht="23.25" customHeight="1">
      <c r="A7" s="230" t="s">
        <v>1</v>
      </c>
      <c r="B7" s="228" t="s">
        <v>112</v>
      </c>
      <c r="C7" s="233" t="s">
        <v>113</v>
      </c>
      <c r="D7" s="226" t="s">
        <v>623</v>
      </c>
      <c r="E7" s="226"/>
      <c r="F7" s="226"/>
      <c r="G7" s="226" t="s">
        <v>624</v>
      </c>
      <c r="H7" s="226"/>
      <c r="I7" s="226"/>
      <c r="J7" s="226" t="s">
        <v>120</v>
      </c>
      <c r="K7" s="226"/>
      <c r="L7" s="226"/>
      <c r="M7" s="227" t="s">
        <v>625</v>
      </c>
      <c r="N7" s="227"/>
      <c r="O7" s="227"/>
      <c r="P7" s="226" t="s">
        <v>121</v>
      </c>
      <c r="Q7" s="226"/>
      <c r="R7" s="226"/>
      <c r="S7" s="226" t="s">
        <v>626</v>
      </c>
      <c r="T7" s="226"/>
      <c r="U7" s="226"/>
      <c r="V7" s="166" t="s">
        <v>119</v>
      </c>
    </row>
    <row r="8" spans="1:23" ht="24" customHeight="1">
      <c r="A8" s="231"/>
      <c r="B8" s="229"/>
      <c r="C8" s="234"/>
      <c r="D8" s="219" t="s">
        <v>4</v>
      </c>
      <c r="E8" s="219" t="s">
        <v>5</v>
      </c>
      <c r="F8" s="219"/>
      <c r="G8" s="219" t="s">
        <v>4</v>
      </c>
      <c r="H8" s="219" t="s">
        <v>5</v>
      </c>
      <c r="I8" s="219"/>
      <c r="J8" s="219" t="s">
        <v>4</v>
      </c>
      <c r="K8" s="219" t="s">
        <v>5</v>
      </c>
      <c r="L8" s="219"/>
      <c r="M8" s="219" t="s">
        <v>4</v>
      </c>
      <c r="N8" s="219" t="s">
        <v>5</v>
      </c>
      <c r="O8" s="219"/>
      <c r="P8" s="219" t="s">
        <v>4</v>
      </c>
      <c r="Q8" s="219" t="s">
        <v>5</v>
      </c>
      <c r="R8" s="219"/>
      <c r="S8" s="219" t="s">
        <v>4</v>
      </c>
      <c r="T8" s="219" t="s">
        <v>5</v>
      </c>
      <c r="U8" s="219"/>
      <c r="V8" s="221" t="s">
        <v>627</v>
      </c>
    </row>
    <row r="9" spans="1:23" ht="35.25" customHeight="1">
      <c r="A9" s="231"/>
      <c r="B9" s="229"/>
      <c r="C9" s="234"/>
      <c r="D9" s="219"/>
      <c r="E9" s="40" t="s">
        <v>6</v>
      </c>
      <c r="F9" s="40" t="s">
        <v>7</v>
      </c>
      <c r="G9" s="219"/>
      <c r="H9" s="40" t="s">
        <v>6</v>
      </c>
      <c r="I9" s="40" t="s">
        <v>7</v>
      </c>
      <c r="J9" s="219"/>
      <c r="K9" s="40" t="s">
        <v>6</v>
      </c>
      <c r="L9" s="40" t="s">
        <v>7</v>
      </c>
      <c r="M9" s="219"/>
      <c r="N9" s="40" t="s">
        <v>6</v>
      </c>
      <c r="O9" s="40" t="s">
        <v>7</v>
      </c>
      <c r="P9" s="219"/>
      <c r="Q9" s="40" t="s">
        <v>6</v>
      </c>
      <c r="R9" s="40" t="s">
        <v>7</v>
      </c>
      <c r="S9" s="219"/>
      <c r="T9" s="40" t="s">
        <v>6</v>
      </c>
      <c r="U9" s="40" t="s">
        <v>7</v>
      </c>
      <c r="V9" s="221"/>
    </row>
    <row r="10" spans="1:23" ht="20.25" customHeight="1" thickBot="1">
      <c r="A10" s="8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7">
        <v>22</v>
      </c>
    </row>
    <row r="11" spans="1:23" s="5" customFormat="1" ht="21.75" customHeight="1">
      <c r="A11" s="59">
        <v>8010</v>
      </c>
      <c r="B11" s="60" t="s">
        <v>549</v>
      </c>
      <c r="C11" s="61"/>
      <c r="D11" s="62">
        <f>SUM(E11:F11)</f>
        <v>-2137151.2676999997</v>
      </c>
      <c r="E11" s="62">
        <f>SUM(E13+E68)</f>
        <v>-734695.57649999997</v>
      </c>
      <c r="F11" s="63">
        <f>SUM(F13+F68)</f>
        <v>-1402455.6912</v>
      </c>
      <c r="G11" s="62">
        <f>SUM(H11:I11)</f>
        <v>1334167.5008</v>
      </c>
      <c r="H11" s="62">
        <f>SUM(H13+H68)</f>
        <v>70561.320999999996</v>
      </c>
      <c r="I11" s="63">
        <f>SUM(I13+I68)</f>
        <v>1263606.1798</v>
      </c>
      <c r="J11" s="62">
        <f>SUM(K11:L11)</f>
        <v>340000</v>
      </c>
      <c r="K11" s="62">
        <f>SUM(K13+K68)</f>
        <v>250000</v>
      </c>
      <c r="L11" s="63">
        <f>SUM(L13+L68)</f>
        <v>90000</v>
      </c>
      <c r="M11" s="64">
        <f>J11-G11</f>
        <v>-994167.50080000004</v>
      </c>
      <c r="N11" s="64">
        <f>K11-H11</f>
        <v>179438.679</v>
      </c>
      <c r="O11" s="64">
        <f>L11-I11</f>
        <v>-1173606.1798</v>
      </c>
      <c r="P11" s="62">
        <f>SUM(Q11:R11)</f>
        <v>340000</v>
      </c>
      <c r="Q11" s="62">
        <f>SUM(Q13+Q68)</f>
        <v>250000</v>
      </c>
      <c r="R11" s="63">
        <f>SUM(R13+R68)</f>
        <v>90000</v>
      </c>
      <c r="S11" s="62">
        <f>SUM(T11:U11)</f>
        <v>340000</v>
      </c>
      <c r="T11" s="62">
        <f>SUM(T13+T68)</f>
        <v>250000</v>
      </c>
      <c r="U11" s="63">
        <f>SUM(U13+U68)</f>
        <v>90000</v>
      </c>
      <c r="V11" s="65"/>
    </row>
    <row r="12" spans="1:23" ht="12.75" customHeight="1">
      <c r="A12" s="66"/>
      <c r="B12" s="67" t="s">
        <v>5</v>
      </c>
      <c r="C12" s="68"/>
      <c r="D12" s="69"/>
      <c r="E12" s="69"/>
      <c r="F12" s="69"/>
      <c r="G12" s="69"/>
      <c r="H12" s="69"/>
      <c r="I12" s="69"/>
      <c r="J12" s="69"/>
      <c r="K12" s="70"/>
      <c r="L12" s="71"/>
      <c r="M12" s="64"/>
      <c r="N12" s="64"/>
      <c r="O12" s="64"/>
      <c r="P12" s="69"/>
      <c r="Q12" s="70"/>
      <c r="R12" s="71"/>
      <c r="S12" s="69"/>
      <c r="T12" s="70"/>
      <c r="U12" s="71"/>
      <c r="V12" s="72"/>
    </row>
    <row r="13" spans="1:23" s="5" customFormat="1" ht="21.75" customHeight="1">
      <c r="A13" s="73">
        <v>8100</v>
      </c>
      <c r="B13" s="74" t="s">
        <v>550</v>
      </c>
      <c r="C13" s="75"/>
      <c r="D13" s="76">
        <f t="shared" ref="D13:F13" si="0">SUM(D15,D43)</f>
        <v>-2137151.2677000002</v>
      </c>
      <c r="E13" s="76">
        <f t="shared" si="0"/>
        <v>-734695.57649999997</v>
      </c>
      <c r="F13" s="77">
        <f t="shared" si="0"/>
        <v>-1402455.6912</v>
      </c>
      <c r="G13" s="76">
        <f t="shared" ref="G13:L13" si="1">SUM(G15,G43)</f>
        <v>1334167.5008</v>
      </c>
      <c r="H13" s="76">
        <f t="shared" si="1"/>
        <v>70561.320999999996</v>
      </c>
      <c r="I13" s="77">
        <f t="shared" si="1"/>
        <v>1263606.1798</v>
      </c>
      <c r="J13" s="76">
        <f t="shared" si="1"/>
        <v>340000</v>
      </c>
      <c r="K13" s="76">
        <f t="shared" si="1"/>
        <v>250000</v>
      </c>
      <c r="L13" s="77">
        <f t="shared" si="1"/>
        <v>90000</v>
      </c>
      <c r="M13" s="64">
        <f t="shared" ref="M13:O75" si="2">J13-G13</f>
        <v>-994167.50080000004</v>
      </c>
      <c r="N13" s="64">
        <f t="shared" si="2"/>
        <v>179438.679</v>
      </c>
      <c r="O13" s="64">
        <f t="shared" si="2"/>
        <v>-1173606.1798</v>
      </c>
      <c r="P13" s="76">
        <f t="shared" ref="P13:U13" si="3">SUM(P15,P43)</f>
        <v>340000</v>
      </c>
      <c r="Q13" s="76">
        <f t="shared" si="3"/>
        <v>250000</v>
      </c>
      <c r="R13" s="77">
        <f t="shared" si="3"/>
        <v>90000</v>
      </c>
      <c r="S13" s="76">
        <f t="shared" si="3"/>
        <v>340000</v>
      </c>
      <c r="T13" s="76">
        <f t="shared" si="3"/>
        <v>250000</v>
      </c>
      <c r="U13" s="77">
        <f t="shared" si="3"/>
        <v>90000</v>
      </c>
      <c r="V13" s="78"/>
    </row>
    <row r="14" spans="1:23" ht="12.75" customHeight="1">
      <c r="A14" s="73"/>
      <c r="B14" s="79" t="s">
        <v>5</v>
      </c>
      <c r="C14" s="75"/>
      <c r="D14" s="76"/>
      <c r="E14" s="76"/>
      <c r="F14" s="77"/>
      <c r="G14" s="76"/>
      <c r="H14" s="76"/>
      <c r="I14" s="77"/>
      <c r="J14" s="76"/>
      <c r="K14" s="76"/>
      <c r="L14" s="77"/>
      <c r="M14" s="64"/>
      <c r="N14" s="64"/>
      <c r="O14" s="64"/>
      <c r="P14" s="76"/>
      <c r="Q14" s="76"/>
      <c r="R14" s="77"/>
      <c r="S14" s="76"/>
      <c r="T14" s="76"/>
      <c r="U14" s="77"/>
      <c r="V14" s="78"/>
    </row>
    <row r="15" spans="1:23" s="5" customFormat="1" ht="42.75" customHeight="1">
      <c r="A15" s="80">
        <v>8110</v>
      </c>
      <c r="B15" s="81" t="s">
        <v>610</v>
      </c>
      <c r="C15" s="75"/>
      <c r="D15" s="76">
        <f t="shared" ref="D15:F15" si="4">SUM(D17:D21)</f>
        <v>0</v>
      </c>
      <c r="E15" s="76">
        <f t="shared" si="4"/>
        <v>0</v>
      </c>
      <c r="F15" s="77">
        <f t="shared" si="4"/>
        <v>0</v>
      </c>
      <c r="G15" s="76">
        <f t="shared" ref="G15:L15" si="5">SUM(G17:G21)</f>
        <v>0</v>
      </c>
      <c r="H15" s="76">
        <f t="shared" si="5"/>
        <v>0</v>
      </c>
      <c r="I15" s="77">
        <f t="shared" si="5"/>
        <v>0</v>
      </c>
      <c r="J15" s="76">
        <f t="shared" si="5"/>
        <v>0</v>
      </c>
      <c r="K15" s="76">
        <f t="shared" si="5"/>
        <v>0</v>
      </c>
      <c r="L15" s="77">
        <f t="shared" si="5"/>
        <v>0</v>
      </c>
      <c r="M15" s="64">
        <f t="shared" si="2"/>
        <v>0</v>
      </c>
      <c r="N15" s="64">
        <f t="shared" si="2"/>
        <v>0</v>
      </c>
      <c r="O15" s="64">
        <f t="shared" si="2"/>
        <v>0</v>
      </c>
      <c r="P15" s="76">
        <f t="shared" ref="P15:U15" si="6">SUM(P17:P21)</f>
        <v>0</v>
      </c>
      <c r="Q15" s="76">
        <f t="shared" si="6"/>
        <v>0</v>
      </c>
      <c r="R15" s="77">
        <f t="shared" si="6"/>
        <v>0</v>
      </c>
      <c r="S15" s="76">
        <f t="shared" si="6"/>
        <v>0</v>
      </c>
      <c r="T15" s="76">
        <f t="shared" si="6"/>
        <v>0</v>
      </c>
      <c r="U15" s="77">
        <f t="shared" si="6"/>
        <v>0</v>
      </c>
      <c r="V15" s="78"/>
    </row>
    <row r="16" spans="1:23" ht="12.75" customHeight="1">
      <c r="A16" s="80"/>
      <c r="B16" s="82" t="s">
        <v>5</v>
      </c>
      <c r="C16" s="75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78"/>
    </row>
    <row r="17" spans="1:22" ht="30" customHeight="1">
      <c r="A17" s="80">
        <v>8111</v>
      </c>
      <c r="B17" s="84" t="s">
        <v>551</v>
      </c>
      <c r="C17" s="75"/>
      <c r="D17" s="76">
        <f>SUM(D19:D20)</f>
        <v>0</v>
      </c>
      <c r="E17" s="85" t="s">
        <v>552</v>
      </c>
      <c r="F17" s="77">
        <f>SUM(F19:F20)</f>
        <v>0</v>
      </c>
      <c r="G17" s="76">
        <f>SUM(G19:G20)</f>
        <v>0</v>
      </c>
      <c r="H17" s="85" t="s">
        <v>552</v>
      </c>
      <c r="I17" s="77">
        <f>SUM(I19:I20)</f>
        <v>0</v>
      </c>
      <c r="J17" s="76">
        <f>SUM(J19:J20)</f>
        <v>0</v>
      </c>
      <c r="K17" s="85" t="s">
        <v>552</v>
      </c>
      <c r="L17" s="77">
        <f>SUM(L19:L20)</f>
        <v>0</v>
      </c>
      <c r="M17" s="64">
        <f t="shared" si="2"/>
        <v>0</v>
      </c>
      <c r="N17" s="86" t="s">
        <v>237</v>
      </c>
      <c r="O17" s="64">
        <f t="shared" si="2"/>
        <v>0</v>
      </c>
      <c r="P17" s="76">
        <f>SUM(P19:P20)</f>
        <v>0</v>
      </c>
      <c r="Q17" s="85" t="s">
        <v>552</v>
      </c>
      <c r="R17" s="77">
        <f>SUM(R19:R20)</f>
        <v>0</v>
      </c>
      <c r="S17" s="76">
        <f>SUM(S19:S20)</f>
        <v>0</v>
      </c>
      <c r="T17" s="85" t="s">
        <v>552</v>
      </c>
      <c r="U17" s="77">
        <f>SUM(U19:U20)</f>
        <v>0</v>
      </c>
      <c r="V17" s="78"/>
    </row>
    <row r="18" spans="1:22" ht="12.75" customHeight="1">
      <c r="A18" s="80"/>
      <c r="B18" s="87" t="s">
        <v>553</v>
      </c>
      <c r="C18" s="75"/>
      <c r="D18" s="76"/>
      <c r="E18" s="85"/>
      <c r="F18" s="86"/>
      <c r="G18" s="76"/>
      <c r="H18" s="85"/>
      <c r="I18" s="86"/>
      <c r="J18" s="76"/>
      <c r="K18" s="85"/>
      <c r="L18" s="86"/>
      <c r="M18" s="64"/>
      <c r="N18" s="64"/>
      <c r="O18" s="64"/>
      <c r="P18" s="76"/>
      <c r="Q18" s="85"/>
      <c r="R18" s="86"/>
      <c r="S18" s="76"/>
      <c r="T18" s="85"/>
      <c r="U18" s="86"/>
      <c r="V18" s="78"/>
    </row>
    <row r="19" spans="1:22" ht="16.5" customHeight="1" thickBot="1">
      <c r="A19" s="80">
        <v>8112</v>
      </c>
      <c r="B19" s="88" t="s">
        <v>554</v>
      </c>
      <c r="C19" s="89" t="s">
        <v>555</v>
      </c>
      <c r="D19" s="90">
        <f>SUM(E19:F19)</f>
        <v>0</v>
      </c>
      <c r="E19" s="85" t="s">
        <v>552</v>
      </c>
      <c r="F19" s="86"/>
      <c r="G19" s="90">
        <f>SUM(H19:I19)</f>
        <v>0</v>
      </c>
      <c r="H19" s="85" t="s">
        <v>552</v>
      </c>
      <c r="I19" s="86"/>
      <c r="J19" s="90">
        <f>SUM(K19:L19)</f>
        <v>0</v>
      </c>
      <c r="K19" s="85" t="s">
        <v>552</v>
      </c>
      <c r="L19" s="86"/>
      <c r="M19" s="64">
        <f t="shared" si="2"/>
        <v>0</v>
      </c>
      <c r="N19" s="86" t="s">
        <v>237</v>
      </c>
      <c r="O19" s="64">
        <f t="shared" si="2"/>
        <v>0</v>
      </c>
      <c r="P19" s="90">
        <f>SUM(Q19:R19)</f>
        <v>0</v>
      </c>
      <c r="Q19" s="85" t="s">
        <v>552</v>
      </c>
      <c r="R19" s="86"/>
      <c r="S19" s="90">
        <f>SUM(T19:U19)</f>
        <v>0</v>
      </c>
      <c r="T19" s="85" t="s">
        <v>552</v>
      </c>
      <c r="U19" s="86"/>
      <c r="V19" s="78"/>
    </row>
    <row r="20" spans="1:22" ht="17.25" customHeight="1" thickBot="1">
      <c r="A20" s="80">
        <v>8113</v>
      </c>
      <c r="B20" s="88" t="s">
        <v>556</v>
      </c>
      <c r="C20" s="89" t="s">
        <v>557</v>
      </c>
      <c r="D20" s="90">
        <f>SUM(E20:F20)</f>
        <v>0</v>
      </c>
      <c r="E20" s="85" t="s">
        <v>552</v>
      </c>
      <c r="F20" s="86"/>
      <c r="G20" s="90">
        <f>SUM(H20:I20)</f>
        <v>0</v>
      </c>
      <c r="H20" s="85" t="s">
        <v>552</v>
      </c>
      <c r="I20" s="86"/>
      <c r="J20" s="90">
        <f>SUM(K20:L20)</f>
        <v>0</v>
      </c>
      <c r="K20" s="85" t="s">
        <v>552</v>
      </c>
      <c r="L20" s="86"/>
      <c r="M20" s="64">
        <f t="shared" si="2"/>
        <v>0</v>
      </c>
      <c r="N20" s="86" t="s">
        <v>237</v>
      </c>
      <c r="O20" s="64">
        <f t="shared" si="2"/>
        <v>0</v>
      </c>
      <c r="P20" s="90">
        <f>SUM(Q20:R20)</f>
        <v>0</v>
      </c>
      <c r="Q20" s="85" t="s">
        <v>552</v>
      </c>
      <c r="R20" s="86"/>
      <c r="S20" s="90">
        <f>SUM(T20:U20)</f>
        <v>0</v>
      </c>
      <c r="T20" s="85" t="s">
        <v>552</v>
      </c>
      <c r="U20" s="86"/>
      <c r="V20" s="78"/>
    </row>
    <row r="21" spans="1:22" ht="18" customHeight="1">
      <c r="A21" s="80">
        <v>8120</v>
      </c>
      <c r="B21" s="84" t="s">
        <v>558</v>
      </c>
      <c r="C21" s="89"/>
      <c r="D21" s="76">
        <f t="shared" ref="D21:F21" si="7">SUM(D23,D33)</f>
        <v>0</v>
      </c>
      <c r="E21" s="76">
        <f t="shared" si="7"/>
        <v>0</v>
      </c>
      <c r="F21" s="77">
        <f t="shared" si="7"/>
        <v>0</v>
      </c>
      <c r="G21" s="76">
        <f t="shared" ref="G21:L21" si="8">SUM(G23,G33)</f>
        <v>0</v>
      </c>
      <c r="H21" s="76">
        <f t="shared" si="8"/>
        <v>0</v>
      </c>
      <c r="I21" s="77">
        <f t="shared" si="8"/>
        <v>0</v>
      </c>
      <c r="J21" s="76">
        <f t="shared" si="8"/>
        <v>0</v>
      </c>
      <c r="K21" s="76">
        <f t="shared" si="8"/>
        <v>0</v>
      </c>
      <c r="L21" s="77">
        <f t="shared" si="8"/>
        <v>0</v>
      </c>
      <c r="M21" s="64">
        <f t="shared" si="2"/>
        <v>0</v>
      </c>
      <c r="N21" s="64">
        <f t="shared" si="2"/>
        <v>0</v>
      </c>
      <c r="O21" s="64">
        <f t="shared" si="2"/>
        <v>0</v>
      </c>
      <c r="P21" s="76">
        <f t="shared" ref="P21:U21" si="9">SUM(P23,P33)</f>
        <v>0</v>
      </c>
      <c r="Q21" s="76">
        <f t="shared" si="9"/>
        <v>0</v>
      </c>
      <c r="R21" s="77">
        <f t="shared" si="9"/>
        <v>0</v>
      </c>
      <c r="S21" s="76">
        <f t="shared" si="9"/>
        <v>0</v>
      </c>
      <c r="T21" s="76">
        <f t="shared" si="9"/>
        <v>0</v>
      </c>
      <c r="U21" s="77">
        <f t="shared" si="9"/>
        <v>0</v>
      </c>
      <c r="V21" s="78"/>
    </row>
    <row r="22" spans="1:22" ht="18.75" customHeight="1">
      <c r="A22" s="80"/>
      <c r="B22" s="87" t="s">
        <v>5</v>
      </c>
      <c r="C22" s="89"/>
      <c r="D22" s="76"/>
      <c r="E22" s="85"/>
      <c r="F22" s="86"/>
      <c r="G22" s="76"/>
      <c r="H22" s="85"/>
      <c r="I22" s="86"/>
      <c r="J22" s="76"/>
      <c r="K22" s="85"/>
      <c r="L22" s="86"/>
      <c r="M22" s="64"/>
      <c r="N22" s="64"/>
      <c r="O22" s="64"/>
      <c r="P22" s="76"/>
      <c r="Q22" s="85"/>
      <c r="R22" s="86"/>
      <c r="S22" s="76"/>
      <c r="T22" s="85"/>
      <c r="U22" s="86"/>
      <c r="V22" s="78"/>
    </row>
    <row r="23" spans="1:22" ht="21" customHeight="1">
      <c r="A23" s="80">
        <v>8121</v>
      </c>
      <c r="B23" s="84" t="s">
        <v>559</v>
      </c>
      <c r="C23" s="89"/>
      <c r="D23" s="76">
        <f>SUM(D25,D29)</f>
        <v>0</v>
      </c>
      <c r="E23" s="85" t="s">
        <v>552</v>
      </c>
      <c r="F23" s="77">
        <f>SUM(F25,F29)</f>
        <v>0</v>
      </c>
      <c r="G23" s="76">
        <f>SUM(G25,G29)</f>
        <v>0</v>
      </c>
      <c r="H23" s="85" t="s">
        <v>552</v>
      </c>
      <c r="I23" s="77">
        <f>SUM(I25,I29)</f>
        <v>0</v>
      </c>
      <c r="J23" s="76">
        <f>SUM(J25,J29)</f>
        <v>0</v>
      </c>
      <c r="K23" s="85" t="s">
        <v>552</v>
      </c>
      <c r="L23" s="77">
        <f>SUM(L25,L29)</f>
        <v>0</v>
      </c>
      <c r="M23" s="64">
        <f t="shared" si="2"/>
        <v>0</v>
      </c>
      <c r="N23" s="86" t="s">
        <v>237</v>
      </c>
      <c r="O23" s="64">
        <f t="shared" si="2"/>
        <v>0</v>
      </c>
      <c r="P23" s="76">
        <f>SUM(P25,P29)</f>
        <v>0</v>
      </c>
      <c r="Q23" s="85" t="s">
        <v>552</v>
      </c>
      <c r="R23" s="77">
        <f>SUM(R25,R29)</f>
        <v>0</v>
      </c>
      <c r="S23" s="76">
        <f>SUM(S25,S29)</f>
        <v>0</v>
      </c>
      <c r="T23" s="85" t="s">
        <v>552</v>
      </c>
      <c r="U23" s="77">
        <f>SUM(U25,U29)</f>
        <v>0</v>
      </c>
      <c r="V23" s="78"/>
    </row>
    <row r="24" spans="1:22" s="5" customFormat="1" ht="21.75" customHeight="1">
      <c r="A24" s="80"/>
      <c r="B24" s="87" t="s">
        <v>553</v>
      </c>
      <c r="C24" s="89"/>
      <c r="D24" s="76"/>
      <c r="E24" s="85"/>
      <c r="F24" s="86"/>
      <c r="G24" s="76"/>
      <c r="H24" s="85"/>
      <c r="I24" s="86"/>
      <c r="J24" s="76"/>
      <c r="K24" s="85"/>
      <c r="L24" s="86"/>
      <c r="M24" s="64"/>
      <c r="N24" s="64"/>
      <c r="O24" s="64"/>
      <c r="P24" s="76"/>
      <c r="Q24" s="85"/>
      <c r="R24" s="86"/>
      <c r="S24" s="76"/>
      <c r="T24" s="85"/>
      <c r="U24" s="86"/>
      <c r="V24" s="78"/>
    </row>
    <row r="25" spans="1:22" ht="12.75" customHeight="1">
      <c r="A25" s="73">
        <v>8122</v>
      </c>
      <c r="B25" s="81" t="s">
        <v>560</v>
      </c>
      <c r="C25" s="89" t="s">
        <v>115</v>
      </c>
      <c r="D25" s="76">
        <f>SUM(D27:D28)</f>
        <v>0</v>
      </c>
      <c r="E25" s="85" t="s">
        <v>552</v>
      </c>
      <c r="F25" s="77">
        <f>SUM(F27:F28)</f>
        <v>0</v>
      </c>
      <c r="G25" s="76">
        <f>SUM(G27:G28)</f>
        <v>0</v>
      </c>
      <c r="H25" s="85" t="s">
        <v>552</v>
      </c>
      <c r="I25" s="77">
        <f>SUM(I27:I28)</f>
        <v>0</v>
      </c>
      <c r="J25" s="76">
        <f>SUM(J27:J28)</f>
        <v>0</v>
      </c>
      <c r="K25" s="85" t="s">
        <v>552</v>
      </c>
      <c r="L25" s="77">
        <f>SUM(L27:L28)</f>
        <v>0</v>
      </c>
      <c r="M25" s="64">
        <f t="shared" si="2"/>
        <v>0</v>
      </c>
      <c r="N25" s="86" t="s">
        <v>237</v>
      </c>
      <c r="O25" s="64">
        <f t="shared" si="2"/>
        <v>0</v>
      </c>
      <c r="P25" s="76">
        <f>SUM(P27:P28)</f>
        <v>0</v>
      </c>
      <c r="Q25" s="85" t="s">
        <v>552</v>
      </c>
      <c r="R25" s="77">
        <f>SUM(R27:R28)</f>
        <v>0</v>
      </c>
      <c r="S25" s="76">
        <f>SUM(S27:S28)</f>
        <v>0</v>
      </c>
      <c r="T25" s="85" t="s">
        <v>552</v>
      </c>
      <c r="U25" s="77">
        <f>SUM(U27:U28)</f>
        <v>0</v>
      </c>
      <c r="V25" s="78"/>
    </row>
    <row r="26" spans="1:22" ht="30.75" customHeight="1">
      <c r="A26" s="73"/>
      <c r="B26" s="91" t="s">
        <v>553</v>
      </c>
      <c r="C26" s="89"/>
      <c r="D26" s="76"/>
      <c r="E26" s="85"/>
      <c r="F26" s="86"/>
      <c r="G26" s="76"/>
      <c r="H26" s="85"/>
      <c r="I26" s="86"/>
      <c r="J26" s="76"/>
      <c r="K26" s="85"/>
      <c r="L26" s="86"/>
      <c r="M26" s="64"/>
      <c r="N26" s="64"/>
      <c r="O26" s="64"/>
      <c r="P26" s="76"/>
      <c r="Q26" s="85"/>
      <c r="R26" s="86"/>
      <c r="S26" s="76"/>
      <c r="T26" s="85"/>
      <c r="U26" s="86"/>
      <c r="V26" s="78"/>
    </row>
    <row r="27" spans="1:22" ht="12.75" customHeight="1" thickBot="1">
      <c r="A27" s="73">
        <v>8123</v>
      </c>
      <c r="B27" s="91" t="s">
        <v>561</v>
      </c>
      <c r="C27" s="89"/>
      <c r="D27" s="90">
        <f>SUM(E27:F27)</f>
        <v>0</v>
      </c>
      <c r="E27" s="85" t="s">
        <v>552</v>
      </c>
      <c r="F27" s="86"/>
      <c r="G27" s="90">
        <f>SUM(H27:I27)</f>
        <v>0</v>
      </c>
      <c r="H27" s="85" t="s">
        <v>552</v>
      </c>
      <c r="I27" s="86"/>
      <c r="J27" s="90">
        <f>SUM(K27:L27)</f>
        <v>0</v>
      </c>
      <c r="K27" s="85" t="s">
        <v>552</v>
      </c>
      <c r="L27" s="86"/>
      <c r="M27" s="64">
        <f t="shared" si="2"/>
        <v>0</v>
      </c>
      <c r="N27" s="86" t="s">
        <v>237</v>
      </c>
      <c r="O27" s="64">
        <f t="shared" si="2"/>
        <v>0</v>
      </c>
      <c r="P27" s="90">
        <f>SUM(Q27:R27)</f>
        <v>0</v>
      </c>
      <c r="Q27" s="85" t="s">
        <v>552</v>
      </c>
      <c r="R27" s="86"/>
      <c r="S27" s="90">
        <f>SUM(T27:U27)</f>
        <v>0</v>
      </c>
      <c r="T27" s="85" t="s">
        <v>552</v>
      </c>
      <c r="U27" s="86"/>
      <c r="V27" s="78"/>
    </row>
    <row r="28" spans="1:22" ht="29.25" customHeight="1" thickBot="1">
      <c r="A28" s="73">
        <v>8124</v>
      </c>
      <c r="B28" s="91" t="s">
        <v>116</v>
      </c>
      <c r="C28" s="89"/>
      <c r="D28" s="90">
        <f>SUM(E28:F28)</f>
        <v>0</v>
      </c>
      <c r="E28" s="85" t="s">
        <v>552</v>
      </c>
      <c r="F28" s="86"/>
      <c r="G28" s="90">
        <f>SUM(H28:I28)</f>
        <v>0</v>
      </c>
      <c r="H28" s="85" t="s">
        <v>552</v>
      </c>
      <c r="I28" s="86"/>
      <c r="J28" s="90">
        <f>SUM(K28:L28)</f>
        <v>0</v>
      </c>
      <c r="K28" s="85" t="s">
        <v>552</v>
      </c>
      <c r="L28" s="86"/>
      <c r="M28" s="64">
        <f t="shared" si="2"/>
        <v>0</v>
      </c>
      <c r="N28" s="86" t="s">
        <v>237</v>
      </c>
      <c r="O28" s="64">
        <f t="shared" si="2"/>
        <v>0</v>
      </c>
      <c r="P28" s="90">
        <f>SUM(Q28:R28)</f>
        <v>0</v>
      </c>
      <c r="Q28" s="85" t="s">
        <v>552</v>
      </c>
      <c r="R28" s="86"/>
      <c r="S28" s="90">
        <f>SUM(T28:U28)</f>
        <v>0</v>
      </c>
      <c r="T28" s="85" t="s">
        <v>552</v>
      </c>
      <c r="U28" s="86"/>
      <c r="V28" s="78"/>
    </row>
    <row r="29" spans="1:22" s="5" customFormat="1" ht="28.5" customHeight="1">
      <c r="A29" s="73">
        <v>8130</v>
      </c>
      <c r="B29" s="81" t="s">
        <v>562</v>
      </c>
      <c r="C29" s="89" t="s">
        <v>563</v>
      </c>
      <c r="D29" s="76">
        <f>SUM(D31:D32)</f>
        <v>0</v>
      </c>
      <c r="E29" s="85" t="s">
        <v>552</v>
      </c>
      <c r="F29" s="77">
        <f>SUM(F31:F32)</f>
        <v>0</v>
      </c>
      <c r="G29" s="76">
        <f>SUM(G31:G32)</f>
        <v>0</v>
      </c>
      <c r="H29" s="85" t="s">
        <v>552</v>
      </c>
      <c r="I29" s="77">
        <f>SUM(I31:I32)</f>
        <v>0</v>
      </c>
      <c r="J29" s="76">
        <f>SUM(J31:J32)</f>
        <v>0</v>
      </c>
      <c r="K29" s="85" t="s">
        <v>552</v>
      </c>
      <c r="L29" s="77">
        <f>SUM(L31:L32)</f>
        <v>0</v>
      </c>
      <c r="M29" s="64">
        <f t="shared" si="2"/>
        <v>0</v>
      </c>
      <c r="N29" s="86" t="s">
        <v>237</v>
      </c>
      <c r="O29" s="64">
        <f t="shared" si="2"/>
        <v>0</v>
      </c>
      <c r="P29" s="76">
        <f>SUM(P31:P32)</f>
        <v>0</v>
      </c>
      <c r="Q29" s="85" t="s">
        <v>552</v>
      </c>
      <c r="R29" s="77">
        <f>SUM(R31:R32)</f>
        <v>0</v>
      </c>
      <c r="S29" s="76">
        <f>SUM(S31:S32)</f>
        <v>0</v>
      </c>
      <c r="T29" s="85" t="s">
        <v>552</v>
      </c>
      <c r="U29" s="77">
        <f>SUM(U31:U32)</f>
        <v>0</v>
      </c>
      <c r="V29" s="78"/>
    </row>
    <row r="30" spans="1:22" ht="34.5" customHeight="1">
      <c r="A30" s="73"/>
      <c r="B30" s="91" t="s">
        <v>553</v>
      </c>
      <c r="C30" s="89"/>
      <c r="D30" s="76"/>
      <c r="E30" s="85"/>
      <c r="F30" s="86"/>
      <c r="G30" s="76"/>
      <c r="H30" s="85"/>
      <c r="I30" s="86"/>
      <c r="J30" s="76"/>
      <c r="K30" s="85"/>
      <c r="L30" s="86"/>
      <c r="M30" s="64">
        <f t="shared" si="2"/>
        <v>0</v>
      </c>
      <c r="N30" s="64">
        <f t="shared" si="2"/>
        <v>0</v>
      </c>
      <c r="O30" s="64">
        <f t="shared" si="2"/>
        <v>0</v>
      </c>
      <c r="P30" s="76"/>
      <c r="Q30" s="85"/>
      <c r="R30" s="86"/>
      <c r="S30" s="76"/>
      <c r="T30" s="85"/>
      <c r="U30" s="86"/>
      <c r="V30" s="78"/>
    </row>
    <row r="31" spans="1:22" ht="12.75" customHeight="1" thickBot="1">
      <c r="A31" s="73">
        <v>8131</v>
      </c>
      <c r="B31" s="91" t="s">
        <v>564</v>
      </c>
      <c r="C31" s="89"/>
      <c r="D31" s="90">
        <f>SUM(E31:F31)</f>
        <v>0</v>
      </c>
      <c r="E31" s="85" t="s">
        <v>552</v>
      </c>
      <c r="F31" s="86"/>
      <c r="G31" s="90">
        <f>SUM(H31:I31)</f>
        <v>0</v>
      </c>
      <c r="H31" s="85" t="s">
        <v>552</v>
      </c>
      <c r="I31" s="86"/>
      <c r="J31" s="90">
        <f>SUM(K31:L31)</f>
        <v>0</v>
      </c>
      <c r="K31" s="85" t="s">
        <v>552</v>
      </c>
      <c r="L31" s="86"/>
      <c r="M31" s="64">
        <f t="shared" si="2"/>
        <v>0</v>
      </c>
      <c r="N31" s="86" t="s">
        <v>237</v>
      </c>
      <c r="O31" s="64">
        <f t="shared" si="2"/>
        <v>0</v>
      </c>
      <c r="P31" s="90">
        <f>SUM(Q31:R31)</f>
        <v>0</v>
      </c>
      <c r="Q31" s="85" t="s">
        <v>552</v>
      </c>
      <c r="R31" s="86"/>
      <c r="S31" s="90">
        <f>SUM(T31:U31)</f>
        <v>0</v>
      </c>
      <c r="T31" s="85" t="s">
        <v>552</v>
      </c>
      <c r="U31" s="86"/>
      <c r="V31" s="78"/>
    </row>
    <row r="32" spans="1:22" ht="33" customHeight="1" thickBot="1">
      <c r="A32" s="73">
        <v>8132</v>
      </c>
      <c r="B32" s="91" t="s">
        <v>565</v>
      </c>
      <c r="C32" s="89"/>
      <c r="D32" s="90">
        <f>SUM(E32:F32)</f>
        <v>0</v>
      </c>
      <c r="E32" s="85" t="s">
        <v>552</v>
      </c>
      <c r="F32" s="86"/>
      <c r="G32" s="90">
        <f>SUM(H32:I32)</f>
        <v>0</v>
      </c>
      <c r="H32" s="85" t="s">
        <v>552</v>
      </c>
      <c r="I32" s="86"/>
      <c r="J32" s="90">
        <f>SUM(K32:L32)</f>
        <v>0</v>
      </c>
      <c r="K32" s="85" t="s">
        <v>552</v>
      </c>
      <c r="L32" s="86"/>
      <c r="M32" s="64">
        <f t="shared" si="2"/>
        <v>0</v>
      </c>
      <c r="N32" s="86" t="s">
        <v>237</v>
      </c>
      <c r="O32" s="64">
        <f t="shared" si="2"/>
        <v>0</v>
      </c>
      <c r="P32" s="90">
        <f>SUM(Q32:R32)</f>
        <v>0</v>
      </c>
      <c r="Q32" s="85" t="s">
        <v>552</v>
      </c>
      <c r="R32" s="86"/>
      <c r="S32" s="90">
        <f>SUM(T32:U32)</f>
        <v>0</v>
      </c>
      <c r="T32" s="85" t="s">
        <v>552</v>
      </c>
      <c r="U32" s="86"/>
      <c r="V32" s="78"/>
    </row>
    <row r="33" spans="1:22" ht="39" customHeight="1">
      <c r="A33" s="73">
        <v>8140</v>
      </c>
      <c r="B33" s="81" t="s">
        <v>566</v>
      </c>
      <c r="C33" s="89"/>
      <c r="D33" s="76">
        <f t="shared" ref="D33:F33" si="10">SUM(D35,D39)</f>
        <v>0</v>
      </c>
      <c r="E33" s="76">
        <f t="shared" si="10"/>
        <v>0</v>
      </c>
      <c r="F33" s="77">
        <f t="shared" si="10"/>
        <v>0</v>
      </c>
      <c r="G33" s="76">
        <f t="shared" ref="G33:L33" si="11">SUM(G35,G39)</f>
        <v>0</v>
      </c>
      <c r="H33" s="76">
        <f t="shared" si="11"/>
        <v>0</v>
      </c>
      <c r="I33" s="77">
        <f t="shared" si="11"/>
        <v>0</v>
      </c>
      <c r="J33" s="76">
        <f t="shared" si="11"/>
        <v>0</v>
      </c>
      <c r="K33" s="76">
        <f t="shared" si="11"/>
        <v>0</v>
      </c>
      <c r="L33" s="77">
        <f t="shared" si="11"/>
        <v>0</v>
      </c>
      <c r="M33" s="64">
        <f t="shared" si="2"/>
        <v>0</v>
      </c>
      <c r="N33" s="64">
        <f t="shared" si="2"/>
        <v>0</v>
      </c>
      <c r="O33" s="64">
        <f t="shared" si="2"/>
        <v>0</v>
      </c>
      <c r="P33" s="76">
        <f t="shared" ref="P33:U33" si="12">SUM(P35,P39)</f>
        <v>0</v>
      </c>
      <c r="Q33" s="76">
        <f t="shared" si="12"/>
        <v>0</v>
      </c>
      <c r="R33" s="77">
        <f t="shared" si="12"/>
        <v>0</v>
      </c>
      <c r="S33" s="76">
        <f t="shared" si="12"/>
        <v>0</v>
      </c>
      <c r="T33" s="76">
        <f t="shared" si="12"/>
        <v>0</v>
      </c>
      <c r="U33" s="77">
        <f t="shared" si="12"/>
        <v>0</v>
      </c>
      <c r="V33" s="92"/>
    </row>
    <row r="34" spans="1:22" ht="48.75" customHeight="1" thickBot="1">
      <c r="A34" s="80"/>
      <c r="B34" s="87" t="s">
        <v>553</v>
      </c>
      <c r="C34" s="89"/>
      <c r="D34" s="76"/>
      <c r="E34" s="85"/>
      <c r="F34" s="86"/>
      <c r="G34" s="76"/>
      <c r="H34" s="85"/>
      <c r="I34" s="86"/>
      <c r="J34" s="76"/>
      <c r="K34" s="85"/>
      <c r="L34" s="86"/>
      <c r="M34" s="64"/>
      <c r="N34" s="64"/>
      <c r="O34" s="64"/>
      <c r="P34" s="76"/>
      <c r="Q34" s="85"/>
      <c r="R34" s="86"/>
      <c r="S34" s="76"/>
      <c r="T34" s="85"/>
      <c r="U34" s="86"/>
      <c r="V34" s="92"/>
    </row>
    <row r="35" spans="1:22" ht="26.25" customHeight="1">
      <c r="A35" s="73">
        <v>8141</v>
      </c>
      <c r="B35" s="81" t="s">
        <v>567</v>
      </c>
      <c r="C35" s="89" t="s">
        <v>115</v>
      </c>
      <c r="D35" s="93">
        <f t="shared" ref="D35:F35" si="13">SUM(D37:D38)</f>
        <v>0</v>
      </c>
      <c r="E35" s="93">
        <f t="shared" si="13"/>
        <v>0</v>
      </c>
      <c r="F35" s="94">
        <f t="shared" si="13"/>
        <v>0</v>
      </c>
      <c r="G35" s="93">
        <f t="shared" ref="G35:L35" si="14">SUM(G37:G38)</f>
        <v>0</v>
      </c>
      <c r="H35" s="93">
        <f t="shared" si="14"/>
        <v>0</v>
      </c>
      <c r="I35" s="94">
        <f t="shared" si="14"/>
        <v>0</v>
      </c>
      <c r="J35" s="93">
        <f t="shared" si="14"/>
        <v>0</v>
      </c>
      <c r="K35" s="93">
        <f t="shared" si="14"/>
        <v>0</v>
      </c>
      <c r="L35" s="94">
        <f t="shared" si="14"/>
        <v>0</v>
      </c>
      <c r="M35" s="64">
        <f t="shared" si="2"/>
        <v>0</v>
      </c>
      <c r="N35" s="64">
        <f t="shared" si="2"/>
        <v>0</v>
      </c>
      <c r="O35" s="64">
        <f t="shared" si="2"/>
        <v>0</v>
      </c>
      <c r="P35" s="93">
        <f t="shared" ref="P35:U35" si="15">SUM(P37:P38)</f>
        <v>0</v>
      </c>
      <c r="Q35" s="93">
        <f t="shared" si="15"/>
        <v>0</v>
      </c>
      <c r="R35" s="94">
        <f t="shared" si="15"/>
        <v>0</v>
      </c>
      <c r="S35" s="93">
        <f t="shared" si="15"/>
        <v>0</v>
      </c>
      <c r="T35" s="93">
        <f t="shared" si="15"/>
        <v>0</v>
      </c>
      <c r="U35" s="94">
        <f t="shared" si="15"/>
        <v>0</v>
      </c>
      <c r="V35" s="92"/>
    </row>
    <row r="36" spans="1:22" ht="27.75" customHeight="1" thickBot="1">
      <c r="A36" s="73"/>
      <c r="B36" s="91" t="s">
        <v>553</v>
      </c>
      <c r="C36" s="95"/>
      <c r="D36" s="76"/>
      <c r="E36" s="85"/>
      <c r="F36" s="86"/>
      <c r="G36" s="76"/>
      <c r="H36" s="85"/>
      <c r="I36" s="86"/>
      <c r="J36" s="76"/>
      <c r="K36" s="85"/>
      <c r="L36" s="86"/>
      <c r="M36" s="64"/>
      <c r="N36" s="64"/>
      <c r="O36" s="64"/>
      <c r="P36" s="76"/>
      <c r="Q36" s="85"/>
      <c r="R36" s="86"/>
      <c r="S36" s="76"/>
      <c r="T36" s="85"/>
      <c r="U36" s="86"/>
      <c r="V36" s="92"/>
    </row>
    <row r="37" spans="1:22" ht="12.75" customHeight="1" thickBot="1">
      <c r="A37" s="59">
        <v>8142</v>
      </c>
      <c r="B37" s="96" t="s">
        <v>568</v>
      </c>
      <c r="C37" s="97"/>
      <c r="D37" s="90">
        <f>SUM(E37:F37)</f>
        <v>0</v>
      </c>
      <c r="E37" s="85"/>
      <c r="F37" s="86" t="s">
        <v>237</v>
      </c>
      <c r="G37" s="90">
        <f>SUM(H37:I37)</f>
        <v>0</v>
      </c>
      <c r="H37" s="85"/>
      <c r="I37" s="86" t="s">
        <v>237</v>
      </c>
      <c r="J37" s="90">
        <f>SUM(K37:L37)</f>
        <v>0</v>
      </c>
      <c r="K37" s="85"/>
      <c r="L37" s="86" t="s">
        <v>237</v>
      </c>
      <c r="M37" s="64">
        <f t="shared" si="2"/>
        <v>0</v>
      </c>
      <c r="N37" s="64">
        <f t="shared" si="2"/>
        <v>0</v>
      </c>
      <c r="O37" s="86" t="s">
        <v>237</v>
      </c>
      <c r="P37" s="90">
        <f>SUM(Q37:R37)</f>
        <v>0</v>
      </c>
      <c r="Q37" s="85"/>
      <c r="R37" s="86" t="s">
        <v>237</v>
      </c>
      <c r="S37" s="90">
        <f>SUM(T37:U37)</f>
        <v>0</v>
      </c>
      <c r="T37" s="85"/>
      <c r="U37" s="86" t="s">
        <v>237</v>
      </c>
      <c r="V37" s="92"/>
    </row>
    <row r="38" spans="1:22" ht="36.75" customHeight="1" thickBot="1">
      <c r="A38" s="98">
        <v>8143</v>
      </c>
      <c r="B38" s="99" t="s">
        <v>569</v>
      </c>
      <c r="C38" s="100"/>
      <c r="D38" s="90">
        <f>SUM(E38:F38)</f>
        <v>0</v>
      </c>
      <c r="E38" s="101"/>
      <c r="F38" s="102" t="s">
        <v>237</v>
      </c>
      <c r="G38" s="90">
        <f>SUM(H38:I38)</f>
        <v>0</v>
      </c>
      <c r="H38" s="101"/>
      <c r="I38" s="102" t="s">
        <v>237</v>
      </c>
      <c r="J38" s="90">
        <f>SUM(K38:L38)</f>
        <v>0</v>
      </c>
      <c r="K38" s="101"/>
      <c r="L38" s="102" t="s">
        <v>237</v>
      </c>
      <c r="M38" s="64">
        <f t="shared" si="2"/>
        <v>0</v>
      </c>
      <c r="N38" s="64">
        <f t="shared" si="2"/>
        <v>0</v>
      </c>
      <c r="O38" s="86" t="s">
        <v>237</v>
      </c>
      <c r="P38" s="90">
        <f>SUM(Q38:R38)</f>
        <v>0</v>
      </c>
      <c r="Q38" s="101"/>
      <c r="R38" s="102" t="s">
        <v>237</v>
      </c>
      <c r="S38" s="90">
        <f>SUM(T38:U38)</f>
        <v>0</v>
      </c>
      <c r="T38" s="101"/>
      <c r="U38" s="102" t="s">
        <v>237</v>
      </c>
      <c r="V38" s="92"/>
    </row>
    <row r="39" spans="1:22" ht="36.75" customHeight="1">
      <c r="A39" s="59">
        <v>8150</v>
      </c>
      <c r="B39" s="103" t="s">
        <v>570</v>
      </c>
      <c r="C39" s="104" t="s">
        <v>563</v>
      </c>
      <c r="D39" s="93">
        <f t="shared" ref="D39:F39" si="16">SUM(D41:D42)</f>
        <v>0</v>
      </c>
      <c r="E39" s="93">
        <f t="shared" si="16"/>
        <v>0</v>
      </c>
      <c r="F39" s="94">
        <f t="shared" si="16"/>
        <v>0</v>
      </c>
      <c r="G39" s="93">
        <f t="shared" ref="G39:L39" si="17">SUM(G41:G42)</f>
        <v>0</v>
      </c>
      <c r="H39" s="93">
        <f t="shared" si="17"/>
        <v>0</v>
      </c>
      <c r="I39" s="94">
        <f t="shared" si="17"/>
        <v>0</v>
      </c>
      <c r="J39" s="93">
        <f t="shared" si="17"/>
        <v>0</v>
      </c>
      <c r="K39" s="93">
        <f t="shared" si="17"/>
        <v>0</v>
      </c>
      <c r="L39" s="94">
        <f t="shared" si="17"/>
        <v>0</v>
      </c>
      <c r="M39" s="64">
        <f t="shared" si="2"/>
        <v>0</v>
      </c>
      <c r="N39" s="64">
        <f t="shared" si="2"/>
        <v>0</v>
      </c>
      <c r="O39" s="64">
        <f t="shared" si="2"/>
        <v>0</v>
      </c>
      <c r="P39" s="93">
        <f t="shared" ref="P39:U39" si="18">SUM(P41:P42)</f>
        <v>0</v>
      </c>
      <c r="Q39" s="93">
        <f t="shared" si="18"/>
        <v>0</v>
      </c>
      <c r="R39" s="94">
        <f t="shared" si="18"/>
        <v>0</v>
      </c>
      <c r="S39" s="93">
        <f t="shared" si="18"/>
        <v>0</v>
      </c>
      <c r="T39" s="93">
        <f t="shared" si="18"/>
        <v>0</v>
      </c>
      <c r="U39" s="94">
        <f t="shared" si="18"/>
        <v>0</v>
      </c>
      <c r="V39" s="92"/>
    </row>
    <row r="40" spans="1:22" ht="12.75">
      <c r="A40" s="73"/>
      <c r="B40" s="91" t="s">
        <v>553</v>
      </c>
      <c r="C40" s="89"/>
      <c r="D40" s="76"/>
      <c r="E40" s="85"/>
      <c r="F40" s="86"/>
      <c r="G40" s="76"/>
      <c r="H40" s="85"/>
      <c r="I40" s="86"/>
      <c r="J40" s="76"/>
      <c r="K40" s="85"/>
      <c r="L40" s="86"/>
      <c r="M40" s="64"/>
      <c r="N40" s="64"/>
      <c r="O40" s="64"/>
      <c r="P40" s="76"/>
      <c r="Q40" s="85"/>
      <c r="R40" s="86"/>
      <c r="S40" s="76"/>
      <c r="T40" s="85"/>
      <c r="U40" s="86"/>
      <c r="V40" s="92"/>
    </row>
    <row r="41" spans="1:22" ht="13.5" thickBot="1">
      <c r="A41" s="73">
        <v>8151</v>
      </c>
      <c r="B41" s="91" t="s">
        <v>564</v>
      </c>
      <c r="C41" s="89"/>
      <c r="D41" s="90">
        <f>SUM(E41:F41)</f>
        <v>0</v>
      </c>
      <c r="E41" s="85"/>
      <c r="F41" s="86" t="s">
        <v>237</v>
      </c>
      <c r="G41" s="90">
        <f>SUM(H41:I41)</f>
        <v>0</v>
      </c>
      <c r="H41" s="85"/>
      <c r="I41" s="86" t="s">
        <v>237</v>
      </c>
      <c r="J41" s="90">
        <f>SUM(K41:L41)</f>
        <v>0</v>
      </c>
      <c r="K41" s="85"/>
      <c r="L41" s="86" t="s">
        <v>237</v>
      </c>
      <c r="M41" s="64">
        <f t="shared" si="2"/>
        <v>0</v>
      </c>
      <c r="N41" s="64">
        <f t="shared" si="2"/>
        <v>0</v>
      </c>
      <c r="O41" s="86" t="s">
        <v>237</v>
      </c>
      <c r="P41" s="90">
        <f>SUM(Q41:R41)</f>
        <v>0</v>
      </c>
      <c r="Q41" s="85"/>
      <c r="R41" s="86" t="s">
        <v>237</v>
      </c>
      <c r="S41" s="90">
        <f>SUM(T41:U41)</f>
        <v>0</v>
      </c>
      <c r="T41" s="85"/>
      <c r="U41" s="86" t="s">
        <v>237</v>
      </c>
      <c r="V41" s="92"/>
    </row>
    <row r="42" spans="1:22" ht="13.5" thickBot="1">
      <c r="A42" s="105">
        <v>8152</v>
      </c>
      <c r="B42" s="106" t="s">
        <v>571</v>
      </c>
      <c r="C42" s="107"/>
      <c r="D42" s="90">
        <f>SUM(E42:F42)</f>
        <v>0</v>
      </c>
      <c r="E42" s="101"/>
      <c r="F42" s="102" t="s">
        <v>237</v>
      </c>
      <c r="G42" s="90">
        <f>SUM(H42:I42)</f>
        <v>0</v>
      </c>
      <c r="H42" s="101"/>
      <c r="I42" s="102" t="s">
        <v>237</v>
      </c>
      <c r="J42" s="90">
        <f>SUM(K42:L42)</f>
        <v>0</v>
      </c>
      <c r="K42" s="101"/>
      <c r="L42" s="102" t="s">
        <v>237</v>
      </c>
      <c r="M42" s="64">
        <f t="shared" si="2"/>
        <v>0</v>
      </c>
      <c r="N42" s="64">
        <f t="shared" si="2"/>
        <v>0</v>
      </c>
      <c r="O42" s="86" t="s">
        <v>237</v>
      </c>
      <c r="P42" s="90">
        <f>SUM(Q42:R42)</f>
        <v>0</v>
      </c>
      <c r="Q42" s="101"/>
      <c r="R42" s="102" t="s">
        <v>237</v>
      </c>
      <c r="S42" s="90">
        <f>SUM(T42:U42)</f>
        <v>0</v>
      </c>
      <c r="T42" s="101"/>
      <c r="U42" s="102" t="s">
        <v>237</v>
      </c>
      <c r="V42" s="92"/>
    </row>
    <row r="43" spans="1:22" ht="43.5" thickBot="1">
      <c r="A43" s="108">
        <v>8160</v>
      </c>
      <c r="B43" s="109" t="s">
        <v>572</v>
      </c>
      <c r="C43" s="110"/>
      <c r="D43" s="111">
        <f t="shared" ref="D43:F43" si="19">SUM(D45,D50,D54,D66)</f>
        <v>-2137151.2677000002</v>
      </c>
      <c r="E43" s="111">
        <f t="shared" si="19"/>
        <v>-734695.57649999997</v>
      </c>
      <c r="F43" s="112">
        <f t="shared" si="19"/>
        <v>-1402455.6912</v>
      </c>
      <c r="G43" s="111">
        <f t="shared" ref="G43:L43" si="20">SUM(G45,G50,G54,G66)</f>
        <v>1334167.5008</v>
      </c>
      <c r="H43" s="111">
        <f t="shared" si="20"/>
        <v>70561.320999999996</v>
      </c>
      <c r="I43" s="112">
        <f t="shared" si="20"/>
        <v>1263606.1798</v>
      </c>
      <c r="J43" s="111">
        <f t="shared" si="20"/>
        <v>340000</v>
      </c>
      <c r="K43" s="111">
        <f t="shared" si="20"/>
        <v>250000</v>
      </c>
      <c r="L43" s="112">
        <f t="shared" si="20"/>
        <v>90000</v>
      </c>
      <c r="M43" s="64">
        <f t="shared" si="2"/>
        <v>-994167.50080000004</v>
      </c>
      <c r="N43" s="64">
        <f t="shared" si="2"/>
        <v>179438.679</v>
      </c>
      <c r="O43" s="64">
        <f t="shared" si="2"/>
        <v>-1173606.1798</v>
      </c>
      <c r="P43" s="111">
        <f t="shared" ref="P43:U43" si="21">SUM(P45,P50,P54,P66)</f>
        <v>340000</v>
      </c>
      <c r="Q43" s="111">
        <f t="shared" si="21"/>
        <v>250000</v>
      </c>
      <c r="R43" s="112">
        <f t="shared" si="21"/>
        <v>90000</v>
      </c>
      <c r="S43" s="111">
        <f t="shared" si="21"/>
        <v>340000</v>
      </c>
      <c r="T43" s="111">
        <f t="shared" si="21"/>
        <v>250000</v>
      </c>
      <c r="U43" s="112">
        <f t="shared" si="21"/>
        <v>90000</v>
      </c>
      <c r="V43" s="92"/>
    </row>
    <row r="44" spans="1:22" ht="13.5" thickBot="1">
      <c r="A44" s="113"/>
      <c r="B44" s="114" t="s">
        <v>5</v>
      </c>
      <c r="C44" s="115"/>
      <c r="D44" s="116"/>
      <c r="E44" s="117"/>
      <c r="F44" s="118"/>
      <c r="G44" s="116"/>
      <c r="H44" s="117"/>
      <c r="I44" s="118"/>
      <c r="J44" s="116"/>
      <c r="K44" s="117"/>
      <c r="L44" s="118"/>
      <c r="M44" s="64">
        <f t="shared" si="2"/>
        <v>0</v>
      </c>
      <c r="N44" s="64">
        <f t="shared" si="2"/>
        <v>0</v>
      </c>
      <c r="O44" s="64">
        <f t="shared" si="2"/>
        <v>0</v>
      </c>
      <c r="P44" s="116"/>
      <c r="Q44" s="117"/>
      <c r="R44" s="118"/>
      <c r="S44" s="116"/>
      <c r="T44" s="117"/>
      <c r="U44" s="118"/>
      <c r="V44" s="92"/>
    </row>
    <row r="45" spans="1:22" ht="33" thickBot="1">
      <c r="A45" s="108">
        <v>8161</v>
      </c>
      <c r="B45" s="119" t="s">
        <v>573</v>
      </c>
      <c r="C45" s="110"/>
      <c r="D45" s="120">
        <f>SUM(D47:D49)</f>
        <v>0</v>
      </c>
      <c r="E45" s="121" t="s">
        <v>552</v>
      </c>
      <c r="F45" s="122">
        <f>SUM(F47:F49)</f>
        <v>0</v>
      </c>
      <c r="G45" s="120">
        <f>SUM(G47:G49)</f>
        <v>0</v>
      </c>
      <c r="H45" s="121" t="s">
        <v>552</v>
      </c>
      <c r="I45" s="122">
        <f>SUM(I47:I49)</f>
        <v>0</v>
      </c>
      <c r="J45" s="120">
        <f>SUM(J47:J49)</f>
        <v>0</v>
      </c>
      <c r="K45" s="121" t="s">
        <v>552</v>
      </c>
      <c r="L45" s="122">
        <f>SUM(L47:L49)</f>
        <v>0</v>
      </c>
      <c r="M45" s="64">
        <f t="shared" si="2"/>
        <v>0</v>
      </c>
      <c r="N45" s="86" t="s">
        <v>237</v>
      </c>
      <c r="O45" s="64">
        <f t="shared" si="2"/>
        <v>0</v>
      </c>
      <c r="P45" s="120">
        <f>SUM(P47:P49)</f>
        <v>0</v>
      </c>
      <c r="Q45" s="121" t="s">
        <v>552</v>
      </c>
      <c r="R45" s="122">
        <f>SUM(R47:R49)</f>
        <v>0</v>
      </c>
      <c r="S45" s="120">
        <f>SUM(S47:S49)</f>
        <v>0</v>
      </c>
      <c r="T45" s="121" t="s">
        <v>552</v>
      </c>
      <c r="U45" s="122">
        <f>SUM(U47:U49)</f>
        <v>0</v>
      </c>
      <c r="V45" s="72"/>
    </row>
    <row r="46" spans="1:22" ht="12.75">
      <c r="A46" s="66"/>
      <c r="B46" s="123" t="s">
        <v>553</v>
      </c>
      <c r="C46" s="124"/>
      <c r="D46" s="69"/>
      <c r="E46" s="125"/>
      <c r="F46" s="71"/>
      <c r="G46" s="69"/>
      <c r="H46" s="125"/>
      <c r="I46" s="71"/>
      <c r="J46" s="69"/>
      <c r="K46" s="125"/>
      <c r="L46" s="71"/>
      <c r="M46" s="64"/>
      <c r="N46" s="64"/>
      <c r="O46" s="64"/>
      <c r="P46" s="69"/>
      <c r="Q46" s="125"/>
      <c r="R46" s="71"/>
      <c r="S46" s="69"/>
      <c r="T46" s="125"/>
      <c r="U46" s="71"/>
      <c r="V46" s="72"/>
    </row>
    <row r="47" spans="1:22" ht="33" thickBot="1">
      <c r="A47" s="73">
        <v>8162</v>
      </c>
      <c r="B47" s="91" t="s">
        <v>574</v>
      </c>
      <c r="C47" s="89" t="s">
        <v>575</v>
      </c>
      <c r="D47" s="90"/>
      <c r="E47" s="85" t="s">
        <v>552</v>
      </c>
      <c r="F47" s="86"/>
      <c r="G47" s="90"/>
      <c r="H47" s="85" t="s">
        <v>552</v>
      </c>
      <c r="I47" s="86"/>
      <c r="J47" s="90"/>
      <c r="K47" s="85" t="s">
        <v>552</v>
      </c>
      <c r="L47" s="86"/>
      <c r="M47" s="64">
        <f t="shared" si="2"/>
        <v>0</v>
      </c>
      <c r="N47" s="86" t="s">
        <v>237</v>
      </c>
      <c r="O47" s="64">
        <f t="shared" si="2"/>
        <v>0</v>
      </c>
      <c r="P47" s="90"/>
      <c r="Q47" s="85" t="s">
        <v>552</v>
      </c>
      <c r="R47" s="86"/>
      <c r="S47" s="90"/>
      <c r="T47" s="85" t="s">
        <v>552</v>
      </c>
      <c r="U47" s="86"/>
      <c r="V47" s="78"/>
    </row>
    <row r="48" spans="1:22" ht="64.5" thickBot="1">
      <c r="A48" s="126">
        <v>8163</v>
      </c>
      <c r="B48" s="91" t="s">
        <v>576</v>
      </c>
      <c r="C48" s="89" t="s">
        <v>575</v>
      </c>
      <c r="D48" s="90">
        <f>SUM(E48:F48)</f>
        <v>0</v>
      </c>
      <c r="E48" s="121" t="s">
        <v>552</v>
      </c>
      <c r="F48" s="127"/>
      <c r="G48" s="90">
        <f>SUM(H48:I48)</f>
        <v>0</v>
      </c>
      <c r="H48" s="121" t="s">
        <v>552</v>
      </c>
      <c r="I48" s="127"/>
      <c r="J48" s="90">
        <f>SUM(K48:L48)</f>
        <v>0</v>
      </c>
      <c r="K48" s="121" t="s">
        <v>552</v>
      </c>
      <c r="L48" s="127"/>
      <c r="M48" s="64">
        <f t="shared" si="2"/>
        <v>0</v>
      </c>
      <c r="N48" s="86" t="s">
        <v>237</v>
      </c>
      <c r="O48" s="64">
        <f t="shared" si="2"/>
        <v>0</v>
      </c>
      <c r="P48" s="90">
        <f>SUM(Q48:R48)</f>
        <v>0</v>
      </c>
      <c r="Q48" s="121" t="s">
        <v>552</v>
      </c>
      <c r="R48" s="127"/>
      <c r="S48" s="90">
        <f>SUM(T48:U48)</f>
        <v>0</v>
      </c>
      <c r="T48" s="121" t="s">
        <v>552</v>
      </c>
      <c r="U48" s="127"/>
      <c r="V48" s="72"/>
    </row>
    <row r="49" spans="1:22" ht="22.5" thickBot="1">
      <c r="A49" s="105">
        <v>8164</v>
      </c>
      <c r="B49" s="106" t="s">
        <v>577</v>
      </c>
      <c r="C49" s="107" t="s">
        <v>117</v>
      </c>
      <c r="D49" s="90">
        <f>SUM(E49:F49)</f>
        <v>0</v>
      </c>
      <c r="E49" s="101" t="s">
        <v>552</v>
      </c>
      <c r="F49" s="102"/>
      <c r="G49" s="90">
        <f>SUM(H49:I49)</f>
        <v>0</v>
      </c>
      <c r="H49" s="101" t="s">
        <v>552</v>
      </c>
      <c r="I49" s="102"/>
      <c r="J49" s="90">
        <f>SUM(K49:L49)</f>
        <v>0</v>
      </c>
      <c r="K49" s="101" t="s">
        <v>552</v>
      </c>
      <c r="L49" s="102"/>
      <c r="M49" s="64">
        <f t="shared" si="2"/>
        <v>0</v>
      </c>
      <c r="N49" s="86" t="s">
        <v>237</v>
      </c>
      <c r="O49" s="64">
        <f t="shared" si="2"/>
        <v>0</v>
      </c>
      <c r="P49" s="90">
        <f>SUM(Q49:R49)</f>
        <v>0</v>
      </c>
      <c r="Q49" s="101" t="s">
        <v>552</v>
      </c>
      <c r="R49" s="102"/>
      <c r="S49" s="90">
        <f>SUM(T49:U49)</f>
        <v>0</v>
      </c>
      <c r="T49" s="101" t="s">
        <v>552</v>
      </c>
      <c r="U49" s="102"/>
      <c r="V49" s="78"/>
    </row>
    <row r="50" spans="1:22" ht="13.5" thickBot="1">
      <c r="A50" s="108">
        <v>8170</v>
      </c>
      <c r="B50" s="119" t="s">
        <v>578</v>
      </c>
      <c r="C50" s="110"/>
      <c r="D50" s="128">
        <f t="shared" ref="D50:F50" si="22">SUM(D52:D53)</f>
        <v>0</v>
      </c>
      <c r="E50" s="128">
        <f t="shared" si="22"/>
        <v>0</v>
      </c>
      <c r="F50" s="129">
        <f t="shared" si="22"/>
        <v>0</v>
      </c>
      <c r="G50" s="128">
        <f t="shared" ref="G50:L50" si="23">SUM(G52:G53)</f>
        <v>0</v>
      </c>
      <c r="H50" s="128">
        <f t="shared" si="23"/>
        <v>0</v>
      </c>
      <c r="I50" s="129">
        <f t="shared" si="23"/>
        <v>0</v>
      </c>
      <c r="J50" s="128">
        <f t="shared" si="23"/>
        <v>0</v>
      </c>
      <c r="K50" s="128">
        <f t="shared" si="23"/>
        <v>0</v>
      </c>
      <c r="L50" s="129">
        <f t="shared" si="23"/>
        <v>0</v>
      </c>
      <c r="M50" s="64">
        <f t="shared" si="2"/>
        <v>0</v>
      </c>
      <c r="N50" s="64">
        <f t="shared" si="2"/>
        <v>0</v>
      </c>
      <c r="O50" s="64">
        <f t="shared" si="2"/>
        <v>0</v>
      </c>
      <c r="P50" s="128">
        <f t="shared" ref="P50:U50" si="24">SUM(P52:P53)</f>
        <v>0</v>
      </c>
      <c r="Q50" s="128">
        <f t="shared" si="24"/>
        <v>0</v>
      </c>
      <c r="R50" s="129">
        <f t="shared" si="24"/>
        <v>0</v>
      </c>
      <c r="S50" s="128">
        <f t="shared" si="24"/>
        <v>0</v>
      </c>
      <c r="T50" s="128">
        <f t="shared" si="24"/>
        <v>0</v>
      </c>
      <c r="U50" s="129">
        <f t="shared" si="24"/>
        <v>0</v>
      </c>
      <c r="V50" s="72"/>
    </row>
    <row r="51" spans="1:22" ht="12.75">
      <c r="A51" s="66"/>
      <c r="B51" s="123" t="s">
        <v>553</v>
      </c>
      <c r="C51" s="124"/>
      <c r="D51" s="130"/>
      <c r="E51" s="125"/>
      <c r="F51" s="131"/>
      <c r="G51" s="130"/>
      <c r="H51" s="125"/>
      <c r="I51" s="131"/>
      <c r="J51" s="130"/>
      <c r="K51" s="125"/>
      <c r="L51" s="131"/>
      <c r="M51" s="64"/>
      <c r="N51" s="64"/>
      <c r="O51" s="64"/>
      <c r="P51" s="130"/>
      <c r="Q51" s="125"/>
      <c r="R51" s="131"/>
      <c r="S51" s="130"/>
      <c r="T51" s="125"/>
      <c r="U51" s="131"/>
      <c r="V51" s="72"/>
    </row>
    <row r="52" spans="1:22" ht="33" thickBot="1">
      <c r="A52" s="73">
        <v>8171</v>
      </c>
      <c r="B52" s="91" t="s">
        <v>579</v>
      </c>
      <c r="C52" s="89" t="s">
        <v>580</v>
      </c>
      <c r="D52" s="90">
        <f>SUM(E52:F52)</f>
        <v>0</v>
      </c>
      <c r="E52" s="132"/>
      <c r="F52" s="86"/>
      <c r="G52" s="90">
        <f>SUM(H52:I52)</f>
        <v>0</v>
      </c>
      <c r="H52" s="132"/>
      <c r="I52" s="86"/>
      <c r="J52" s="90">
        <f>SUM(K52:L52)</f>
        <v>0</v>
      </c>
      <c r="K52" s="132"/>
      <c r="L52" s="86"/>
      <c r="M52" s="64">
        <f t="shared" si="2"/>
        <v>0</v>
      </c>
      <c r="N52" s="64">
        <f t="shared" si="2"/>
        <v>0</v>
      </c>
      <c r="O52" s="64">
        <f t="shared" si="2"/>
        <v>0</v>
      </c>
      <c r="P52" s="90">
        <f>SUM(Q52:R52)</f>
        <v>0</v>
      </c>
      <c r="Q52" s="132"/>
      <c r="R52" s="86"/>
      <c r="S52" s="90">
        <f>SUM(T52:U52)</f>
        <v>0</v>
      </c>
      <c r="T52" s="132"/>
      <c r="U52" s="86"/>
      <c r="V52" s="78"/>
    </row>
    <row r="53" spans="1:22" ht="13.5" thickBot="1">
      <c r="A53" s="73">
        <v>8172</v>
      </c>
      <c r="B53" s="88" t="s">
        <v>581</v>
      </c>
      <c r="C53" s="89" t="s">
        <v>582</v>
      </c>
      <c r="D53" s="90">
        <f>SUM(E53:F53)</f>
        <v>0</v>
      </c>
      <c r="E53" s="133"/>
      <c r="F53" s="134"/>
      <c r="G53" s="90">
        <f>SUM(H53:I53)</f>
        <v>0</v>
      </c>
      <c r="H53" s="133"/>
      <c r="I53" s="134"/>
      <c r="J53" s="90">
        <f>SUM(K53:L53)</f>
        <v>0</v>
      </c>
      <c r="K53" s="133"/>
      <c r="L53" s="134"/>
      <c r="M53" s="64">
        <f t="shared" si="2"/>
        <v>0</v>
      </c>
      <c r="N53" s="64">
        <f t="shared" si="2"/>
        <v>0</v>
      </c>
      <c r="O53" s="64">
        <f t="shared" si="2"/>
        <v>0</v>
      </c>
      <c r="P53" s="90">
        <f>SUM(Q53:R53)</f>
        <v>0</v>
      </c>
      <c r="Q53" s="133"/>
      <c r="R53" s="134"/>
      <c r="S53" s="90">
        <f>SUM(T53:U53)</f>
        <v>0</v>
      </c>
      <c r="T53" s="133"/>
      <c r="U53" s="134"/>
      <c r="V53" s="78"/>
    </row>
    <row r="54" spans="1:22" ht="32.25" thickBot="1">
      <c r="A54" s="135">
        <v>8190</v>
      </c>
      <c r="B54" s="136" t="s">
        <v>583</v>
      </c>
      <c r="C54" s="137"/>
      <c r="D54" s="31">
        <f>SUM(E54:F54)</f>
        <v>329436.56110000005</v>
      </c>
      <c r="E54" s="120">
        <f>SUM(E56+E60-E59)</f>
        <v>148485.50900000002</v>
      </c>
      <c r="F54" s="122">
        <f>SUM(F60)</f>
        <v>180951.0521</v>
      </c>
      <c r="G54" s="31">
        <f>SUM(H54:I54)</f>
        <v>1334167.5008</v>
      </c>
      <c r="H54" s="120">
        <f>SUM(H56+H60-H59)</f>
        <v>70561.320999999996</v>
      </c>
      <c r="I54" s="122">
        <f>SUM(I60)</f>
        <v>1263606.1798</v>
      </c>
      <c r="J54" s="31">
        <f>SUM(K54:L54)</f>
        <v>340000</v>
      </c>
      <c r="K54" s="120">
        <f>SUM(K56+K60-K59)</f>
        <v>250000</v>
      </c>
      <c r="L54" s="122">
        <f>SUM(L60)</f>
        <v>90000</v>
      </c>
      <c r="M54" s="64">
        <f t="shared" si="2"/>
        <v>-994167.50080000004</v>
      </c>
      <c r="N54" s="64">
        <f t="shared" si="2"/>
        <v>179438.679</v>
      </c>
      <c r="O54" s="64">
        <f t="shared" si="2"/>
        <v>-1173606.1798</v>
      </c>
      <c r="P54" s="31">
        <f>SUM(Q54:R54)</f>
        <v>340000</v>
      </c>
      <c r="Q54" s="120">
        <f>SUM(Q56+Q60-Q59)</f>
        <v>250000</v>
      </c>
      <c r="R54" s="122">
        <f>SUM(R60)</f>
        <v>90000</v>
      </c>
      <c r="S54" s="31">
        <f>SUM(T54:U54)</f>
        <v>340000</v>
      </c>
      <c r="T54" s="120">
        <f>SUM(T56+T60-T59)</f>
        <v>250000</v>
      </c>
      <c r="U54" s="122">
        <f>SUM(U60)</f>
        <v>90000</v>
      </c>
      <c r="V54" s="72"/>
    </row>
    <row r="55" spans="1:22" ht="12.75">
      <c r="A55" s="138"/>
      <c r="B55" s="87" t="s">
        <v>584</v>
      </c>
      <c r="C55" s="139"/>
      <c r="D55" s="140"/>
      <c r="E55" s="141"/>
      <c r="F55" s="142"/>
      <c r="G55" s="140"/>
      <c r="H55" s="141"/>
      <c r="I55" s="142"/>
      <c r="J55" s="140"/>
      <c r="K55" s="141"/>
      <c r="L55" s="142"/>
      <c r="M55" s="64">
        <f t="shared" si="2"/>
        <v>0</v>
      </c>
      <c r="N55" s="64">
        <f t="shared" si="2"/>
        <v>0</v>
      </c>
      <c r="O55" s="64">
        <f t="shared" si="2"/>
        <v>0</v>
      </c>
      <c r="P55" s="140"/>
      <c r="Q55" s="141"/>
      <c r="R55" s="142"/>
      <c r="S55" s="140"/>
      <c r="T55" s="141"/>
      <c r="U55" s="142"/>
      <c r="V55" s="72"/>
    </row>
    <row r="56" spans="1:22" ht="21.75">
      <c r="A56" s="143">
        <v>8191</v>
      </c>
      <c r="B56" s="123" t="s">
        <v>585</v>
      </c>
      <c r="C56" s="144">
        <v>9320</v>
      </c>
      <c r="D56" s="145">
        <f>SUM(E56:F56)</f>
        <v>250610.16460000002</v>
      </c>
      <c r="E56" s="146">
        <v>250610.16460000002</v>
      </c>
      <c r="F56" s="147" t="s">
        <v>237</v>
      </c>
      <c r="G56" s="145">
        <f>SUM(H56:I56)</f>
        <v>883181.08550000004</v>
      </c>
      <c r="H56" s="146">
        <v>883181.08550000004</v>
      </c>
      <c r="I56" s="147" t="s">
        <v>237</v>
      </c>
      <c r="J56" s="145">
        <f>SUM(K56:L56)</f>
        <v>300000</v>
      </c>
      <c r="K56" s="146">
        <v>300000</v>
      </c>
      <c r="L56" s="147" t="s">
        <v>237</v>
      </c>
      <c r="M56" s="64">
        <f t="shared" si="2"/>
        <v>-583181.08550000004</v>
      </c>
      <c r="N56" s="64">
        <f t="shared" si="2"/>
        <v>-583181.08550000004</v>
      </c>
      <c r="O56" s="86" t="s">
        <v>237</v>
      </c>
      <c r="P56" s="145">
        <f>SUM(Q56:R56)</f>
        <v>300000</v>
      </c>
      <c r="Q56" s="146">
        <v>300000</v>
      </c>
      <c r="R56" s="147" t="s">
        <v>237</v>
      </c>
      <c r="S56" s="145">
        <f>SUM(T56:U56)</f>
        <v>300000</v>
      </c>
      <c r="T56" s="146">
        <v>300000</v>
      </c>
      <c r="U56" s="147" t="s">
        <v>237</v>
      </c>
      <c r="V56" s="78"/>
    </row>
    <row r="57" spans="1:22" ht="12.75">
      <c r="A57" s="148"/>
      <c r="B57" s="87" t="s">
        <v>111</v>
      </c>
      <c r="C57" s="75"/>
      <c r="D57" s="76"/>
      <c r="E57" s="132"/>
      <c r="F57" s="86"/>
      <c r="G57" s="76"/>
      <c r="H57" s="132"/>
      <c r="I57" s="86"/>
      <c r="J57" s="76"/>
      <c r="K57" s="132"/>
      <c r="L57" s="86"/>
      <c r="M57" s="64">
        <f t="shared" si="2"/>
        <v>0</v>
      </c>
      <c r="N57" s="64">
        <f t="shared" si="2"/>
        <v>0</v>
      </c>
      <c r="O57" s="64">
        <f t="shared" si="2"/>
        <v>0</v>
      </c>
      <c r="P57" s="76"/>
      <c r="Q57" s="132"/>
      <c r="R57" s="86"/>
      <c r="S57" s="76"/>
      <c r="T57" s="132"/>
      <c r="U57" s="86"/>
      <c r="V57" s="78"/>
    </row>
    <row r="58" spans="1:22" ht="53.25">
      <c r="A58" s="148">
        <v>8192</v>
      </c>
      <c r="B58" s="91" t="s">
        <v>586</v>
      </c>
      <c r="C58" s="75"/>
      <c r="D58" s="145">
        <f>SUM(E58:F58)</f>
        <v>148485.50900000002</v>
      </c>
      <c r="E58" s="132">
        <v>148485.50900000002</v>
      </c>
      <c r="F58" s="149" t="s">
        <v>552</v>
      </c>
      <c r="G58" s="145">
        <f>SUM(H58:I58)</f>
        <v>70561.320999999996</v>
      </c>
      <c r="H58" s="132">
        <v>70561.320999999996</v>
      </c>
      <c r="I58" s="149" t="s">
        <v>552</v>
      </c>
      <c r="J58" s="145">
        <f>SUM(K58:L58)</f>
        <v>250000</v>
      </c>
      <c r="K58" s="132">
        <v>250000</v>
      </c>
      <c r="L58" s="149" t="s">
        <v>552</v>
      </c>
      <c r="M58" s="64">
        <f t="shared" si="2"/>
        <v>179438.679</v>
      </c>
      <c r="N58" s="64">
        <f t="shared" si="2"/>
        <v>179438.679</v>
      </c>
      <c r="O58" s="86" t="s">
        <v>237</v>
      </c>
      <c r="P58" s="145">
        <f>SUM(Q58:R58)</f>
        <v>250000</v>
      </c>
      <c r="Q58" s="132">
        <v>250000</v>
      </c>
      <c r="R58" s="149" t="s">
        <v>552</v>
      </c>
      <c r="S58" s="145">
        <f>SUM(T58:U58)</f>
        <v>250000</v>
      </c>
      <c r="T58" s="132">
        <v>250000</v>
      </c>
      <c r="U58" s="149" t="s">
        <v>552</v>
      </c>
      <c r="V58" s="78"/>
    </row>
    <row r="59" spans="1:22" ht="22.5" thickBot="1">
      <c r="A59" s="148">
        <v>8193</v>
      </c>
      <c r="B59" s="91" t="s">
        <v>587</v>
      </c>
      <c r="C59" s="75"/>
      <c r="D59" s="76">
        <f>D56-D58</f>
        <v>102124.6556</v>
      </c>
      <c r="E59" s="76">
        <f>E56-E58</f>
        <v>102124.6556</v>
      </c>
      <c r="F59" s="149" t="s">
        <v>237</v>
      </c>
      <c r="G59" s="76">
        <f>G56-G58</f>
        <v>812619.76450000005</v>
      </c>
      <c r="H59" s="76">
        <f>H56-H58</f>
        <v>812619.76450000005</v>
      </c>
      <c r="I59" s="149" t="s">
        <v>237</v>
      </c>
      <c r="J59" s="76">
        <f>J56-J58</f>
        <v>50000</v>
      </c>
      <c r="K59" s="76">
        <f>K56-K58</f>
        <v>50000</v>
      </c>
      <c r="L59" s="149" t="s">
        <v>237</v>
      </c>
      <c r="M59" s="64">
        <f t="shared" si="2"/>
        <v>-762619.76450000005</v>
      </c>
      <c r="N59" s="64">
        <f t="shared" si="2"/>
        <v>-762619.76450000005</v>
      </c>
      <c r="O59" s="86" t="s">
        <v>237</v>
      </c>
      <c r="P59" s="76">
        <f>P56-P58</f>
        <v>50000</v>
      </c>
      <c r="Q59" s="76">
        <f>Q56-Q58</f>
        <v>50000</v>
      </c>
      <c r="R59" s="149" t="s">
        <v>237</v>
      </c>
      <c r="S59" s="76">
        <f>S56-S58</f>
        <v>50000</v>
      </c>
      <c r="T59" s="76">
        <f>T56-T58</f>
        <v>50000</v>
      </c>
      <c r="U59" s="149" t="s">
        <v>237</v>
      </c>
      <c r="V59" s="78"/>
    </row>
    <row r="60" spans="1:22" ht="33" thickBot="1">
      <c r="A60" s="148">
        <v>8194</v>
      </c>
      <c r="B60" s="150" t="s">
        <v>588</v>
      </c>
      <c r="C60" s="151">
        <v>9330</v>
      </c>
      <c r="D60" s="120">
        <f>D62+D63</f>
        <v>180951.0521</v>
      </c>
      <c r="E60" s="120">
        <f>SUM(E62,E63)</f>
        <v>0</v>
      </c>
      <c r="F60" s="122">
        <f>F62+F63</f>
        <v>180951.0521</v>
      </c>
      <c r="G60" s="120">
        <f>G62+G63</f>
        <v>1263606.1798</v>
      </c>
      <c r="H60" s="120">
        <f>SUM(H62,H63)</f>
        <v>0</v>
      </c>
      <c r="I60" s="122">
        <f>I62+I63</f>
        <v>1263606.1798</v>
      </c>
      <c r="J60" s="120">
        <f>J62+J63</f>
        <v>90000</v>
      </c>
      <c r="K60" s="120">
        <f>SUM(K62,K63)</f>
        <v>0</v>
      </c>
      <c r="L60" s="122">
        <f>L62+L63</f>
        <v>90000</v>
      </c>
      <c r="M60" s="64">
        <f t="shared" si="2"/>
        <v>-1173606.1798</v>
      </c>
      <c r="N60" s="64">
        <f t="shared" si="2"/>
        <v>0</v>
      </c>
      <c r="O60" s="64">
        <f t="shared" si="2"/>
        <v>-1173606.1798</v>
      </c>
      <c r="P60" s="120">
        <f>P62+P63</f>
        <v>90000</v>
      </c>
      <c r="Q60" s="120">
        <f>SUM(Q62,Q63)</f>
        <v>0</v>
      </c>
      <c r="R60" s="122">
        <f>R62+R63</f>
        <v>90000</v>
      </c>
      <c r="S60" s="120">
        <f>S62+S63</f>
        <v>90000</v>
      </c>
      <c r="T60" s="120">
        <f>SUM(T62,T63)</f>
        <v>0</v>
      </c>
      <c r="U60" s="122">
        <f>U62+U63</f>
        <v>90000</v>
      </c>
      <c r="V60" s="78"/>
    </row>
    <row r="61" spans="1:22" ht="12.75">
      <c r="A61" s="148"/>
      <c r="B61" s="87" t="s">
        <v>111</v>
      </c>
      <c r="C61" s="151"/>
      <c r="D61" s="76"/>
      <c r="E61" s="85"/>
      <c r="F61" s="86"/>
      <c r="G61" s="76"/>
      <c r="H61" s="85"/>
      <c r="I61" s="86"/>
      <c r="J61" s="76"/>
      <c r="K61" s="85"/>
      <c r="L61" s="86"/>
      <c r="M61" s="64"/>
      <c r="N61" s="64"/>
      <c r="O61" s="64"/>
      <c r="P61" s="76"/>
      <c r="Q61" s="85"/>
      <c r="R61" s="86"/>
      <c r="S61" s="76"/>
      <c r="T61" s="85"/>
      <c r="U61" s="86"/>
      <c r="V61" s="78"/>
    </row>
    <row r="62" spans="1:22" ht="33" thickBot="1">
      <c r="A62" s="148">
        <v>8195</v>
      </c>
      <c r="B62" s="91" t="s">
        <v>589</v>
      </c>
      <c r="C62" s="151"/>
      <c r="D62" s="90">
        <f>F62</f>
        <v>78826.396500000003</v>
      </c>
      <c r="E62" s="85" t="s">
        <v>552</v>
      </c>
      <c r="F62" s="86">
        <v>78826.396500000003</v>
      </c>
      <c r="G62" s="90">
        <f>I62</f>
        <v>450986.41529999999</v>
      </c>
      <c r="H62" s="85" t="s">
        <v>552</v>
      </c>
      <c r="I62" s="86">
        <v>450986.41529999999</v>
      </c>
      <c r="J62" s="90">
        <f>L62</f>
        <v>40000</v>
      </c>
      <c r="K62" s="85" t="s">
        <v>552</v>
      </c>
      <c r="L62" s="86">
        <v>40000</v>
      </c>
      <c r="M62" s="64">
        <f t="shared" si="2"/>
        <v>-410986.41529999999</v>
      </c>
      <c r="N62" s="86" t="s">
        <v>237</v>
      </c>
      <c r="O62" s="64">
        <f t="shared" si="2"/>
        <v>-410986.41529999999</v>
      </c>
      <c r="P62" s="90">
        <f>R62</f>
        <v>40000</v>
      </c>
      <c r="Q62" s="85" t="s">
        <v>552</v>
      </c>
      <c r="R62" s="86">
        <v>40000</v>
      </c>
      <c r="S62" s="90">
        <f>U62</f>
        <v>40000</v>
      </c>
      <c r="T62" s="85" t="s">
        <v>552</v>
      </c>
      <c r="U62" s="86">
        <v>40000</v>
      </c>
      <c r="V62" s="78"/>
    </row>
    <row r="63" spans="1:22" ht="33" thickBot="1">
      <c r="A63" s="152">
        <v>8196</v>
      </c>
      <c r="B63" s="91" t="s">
        <v>590</v>
      </c>
      <c r="C63" s="151"/>
      <c r="D63" s="90">
        <f>+F63</f>
        <v>102124.6556</v>
      </c>
      <c r="E63" s="85" t="s">
        <v>552</v>
      </c>
      <c r="F63" s="153">
        <v>102124.6556</v>
      </c>
      <c r="G63" s="90">
        <f>+I63</f>
        <v>812619.76450000005</v>
      </c>
      <c r="H63" s="85" t="s">
        <v>552</v>
      </c>
      <c r="I63" s="153">
        <v>812619.76450000005</v>
      </c>
      <c r="J63" s="90">
        <f>L63</f>
        <v>50000</v>
      </c>
      <c r="K63" s="85" t="s">
        <v>552</v>
      </c>
      <c r="L63" s="153">
        <f>+K59</f>
        <v>50000</v>
      </c>
      <c r="M63" s="64">
        <f t="shared" si="2"/>
        <v>-762619.76450000005</v>
      </c>
      <c r="N63" s="86" t="s">
        <v>237</v>
      </c>
      <c r="O63" s="64">
        <f t="shared" si="2"/>
        <v>-762619.76450000005</v>
      </c>
      <c r="P63" s="90">
        <f>R63</f>
        <v>50000</v>
      </c>
      <c r="Q63" s="85" t="s">
        <v>552</v>
      </c>
      <c r="R63" s="153">
        <f>+Q59</f>
        <v>50000</v>
      </c>
      <c r="S63" s="90">
        <f>U63</f>
        <v>50000</v>
      </c>
      <c r="T63" s="85" t="s">
        <v>552</v>
      </c>
      <c r="U63" s="153">
        <f>+T59</f>
        <v>50000</v>
      </c>
      <c r="V63" s="78"/>
    </row>
    <row r="64" spans="1:22" ht="32.25" thickBot="1">
      <c r="A64" s="148">
        <v>8197</v>
      </c>
      <c r="B64" s="154" t="s">
        <v>591</v>
      </c>
      <c r="C64" s="155"/>
      <c r="D64" s="90" t="s">
        <v>237</v>
      </c>
      <c r="E64" s="156" t="s">
        <v>552</v>
      </c>
      <c r="F64" s="157" t="s">
        <v>237</v>
      </c>
      <c r="G64" s="90" t="s">
        <v>237</v>
      </c>
      <c r="H64" s="156" t="s">
        <v>552</v>
      </c>
      <c r="I64" s="157" t="s">
        <v>237</v>
      </c>
      <c r="J64" s="90" t="s">
        <v>237</v>
      </c>
      <c r="K64" s="156" t="s">
        <v>552</v>
      </c>
      <c r="L64" s="157" t="s">
        <v>237</v>
      </c>
      <c r="M64" s="86" t="s">
        <v>237</v>
      </c>
      <c r="N64" s="86" t="s">
        <v>237</v>
      </c>
      <c r="O64" s="86" t="s">
        <v>237</v>
      </c>
      <c r="P64" s="90" t="s">
        <v>237</v>
      </c>
      <c r="Q64" s="156" t="s">
        <v>552</v>
      </c>
      <c r="R64" s="157" t="s">
        <v>237</v>
      </c>
      <c r="S64" s="90" t="s">
        <v>237</v>
      </c>
      <c r="T64" s="156" t="s">
        <v>552</v>
      </c>
      <c r="U64" s="157" t="s">
        <v>237</v>
      </c>
      <c r="V64" s="78"/>
    </row>
    <row r="65" spans="1:22" ht="42.75" thickBot="1">
      <c r="A65" s="148">
        <v>8198</v>
      </c>
      <c r="B65" s="158" t="s">
        <v>592</v>
      </c>
      <c r="C65" s="159"/>
      <c r="D65" s="90">
        <f>SUM(E65:F65)</f>
        <v>0</v>
      </c>
      <c r="E65" s="85" t="s">
        <v>237</v>
      </c>
      <c r="F65" s="86"/>
      <c r="G65" s="90">
        <f>SUM(H65:I65)</f>
        <v>0</v>
      </c>
      <c r="H65" s="85" t="s">
        <v>237</v>
      </c>
      <c r="I65" s="86"/>
      <c r="J65" s="90">
        <f>SUM(K65:L65)</f>
        <v>0</v>
      </c>
      <c r="K65" s="85" t="s">
        <v>237</v>
      </c>
      <c r="L65" s="86"/>
      <c r="M65" s="64">
        <f t="shared" si="2"/>
        <v>0</v>
      </c>
      <c r="N65" s="86" t="s">
        <v>237</v>
      </c>
      <c r="O65" s="64">
        <f t="shared" si="2"/>
        <v>0</v>
      </c>
      <c r="P65" s="90">
        <f>SUM(Q65:R65)</f>
        <v>0</v>
      </c>
      <c r="Q65" s="85" t="s">
        <v>237</v>
      </c>
      <c r="R65" s="86"/>
      <c r="S65" s="90">
        <f>SUM(T65:U65)</f>
        <v>0</v>
      </c>
      <c r="T65" s="85" t="s">
        <v>237</v>
      </c>
      <c r="U65" s="86"/>
      <c r="V65" s="78"/>
    </row>
    <row r="66" spans="1:22" ht="52.5">
      <c r="A66" s="148">
        <v>8199</v>
      </c>
      <c r="B66" s="160" t="s">
        <v>593</v>
      </c>
      <c r="C66" s="159"/>
      <c r="D66" s="83">
        <f>SUM(E66:F66)</f>
        <v>-2466587.8288000003</v>
      </c>
      <c r="E66" s="85">
        <v>-883181.08550000004</v>
      </c>
      <c r="F66" s="86">
        <v>-1583406.7433</v>
      </c>
      <c r="G66" s="83">
        <f>SUM(H66:I66)</f>
        <v>0</v>
      </c>
      <c r="H66" s="85"/>
      <c r="I66" s="86"/>
      <c r="J66" s="83">
        <f>SUM(K66:L66)</f>
        <v>0</v>
      </c>
      <c r="K66" s="85"/>
      <c r="L66" s="86"/>
      <c r="M66" s="64">
        <f t="shared" si="2"/>
        <v>0</v>
      </c>
      <c r="N66" s="64">
        <f t="shared" si="2"/>
        <v>0</v>
      </c>
      <c r="O66" s="64">
        <f t="shared" si="2"/>
        <v>0</v>
      </c>
      <c r="P66" s="83">
        <f>SUM(Q66:R66)</f>
        <v>0</v>
      </c>
      <c r="Q66" s="85"/>
      <c r="R66" s="86"/>
      <c r="S66" s="83">
        <f>SUM(T66:U66)</f>
        <v>0</v>
      </c>
      <c r="T66" s="85"/>
      <c r="U66" s="86"/>
      <c r="V66" s="78"/>
    </row>
    <row r="67" spans="1:22" ht="31.5">
      <c r="A67" s="148" t="s">
        <v>594</v>
      </c>
      <c r="B67" s="161" t="s">
        <v>595</v>
      </c>
      <c r="C67" s="159"/>
      <c r="D67" s="83">
        <f>SUM(E67:F67)</f>
        <v>0</v>
      </c>
      <c r="E67" s="156"/>
      <c r="F67" s="86"/>
      <c r="G67" s="83">
        <f>SUM(H67:I67)</f>
        <v>0</v>
      </c>
      <c r="H67" s="156"/>
      <c r="I67" s="86"/>
      <c r="J67" s="83">
        <f>SUM(K67:L67)</f>
        <v>0</v>
      </c>
      <c r="K67" s="156"/>
      <c r="L67" s="86"/>
      <c r="M67" s="64">
        <f t="shared" si="2"/>
        <v>0</v>
      </c>
      <c r="N67" s="64">
        <f t="shared" si="2"/>
        <v>0</v>
      </c>
      <c r="O67" s="64">
        <f t="shared" si="2"/>
        <v>0</v>
      </c>
      <c r="P67" s="83">
        <f>SUM(Q67:R67)</f>
        <v>0</v>
      </c>
      <c r="Q67" s="156"/>
      <c r="R67" s="86"/>
      <c r="S67" s="83">
        <f>SUM(T67:U67)</f>
        <v>0</v>
      </c>
      <c r="T67" s="156"/>
      <c r="U67" s="86"/>
      <c r="V67" s="78"/>
    </row>
    <row r="68" spans="1:22" ht="32.25">
      <c r="A68" s="80">
        <v>8200</v>
      </c>
      <c r="B68" s="74" t="s">
        <v>596</v>
      </c>
      <c r="C68" s="75"/>
      <c r="D68" s="76">
        <f t="shared" ref="D68:F68" si="25">SUM(D70)</f>
        <v>0</v>
      </c>
      <c r="E68" s="76">
        <f t="shared" si="25"/>
        <v>0</v>
      </c>
      <c r="F68" s="77">
        <f t="shared" si="25"/>
        <v>0</v>
      </c>
      <c r="G68" s="76">
        <f t="shared" ref="G68:L68" si="26">SUM(G70)</f>
        <v>0</v>
      </c>
      <c r="H68" s="76">
        <f t="shared" si="26"/>
        <v>0</v>
      </c>
      <c r="I68" s="77">
        <f t="shared" si="26"/>
        <v>0</v>
      </c>
      <c r="J68" s="76">
        <f t="shared" si="26"/>
        <v>0</v>
      </c>
      <c r="K68" s="76">
        <f t="shared" si="26"/>
        <v>0</v>
      </c>
      <c r="L68" s="77">
        <f t="shared" si="26"/>
        <v>0</v>
      </c>
      <c r="M68" s="64">
        <f t="shared" si="2"/>
        <v>0</v>
      </c>
      <c r="N68" s="64">
        <f t="shared" si="2"/>
        <v>0</v>
      </c>
      <c r="O68" s="64">
        <f t="shared" si="2"/>
        <v>0</v>
      </c>
      <c r="P68" s="76">
        <f t="shared" ref="P68:U68" si="27">SUM(P70)</f>
        <v>0</v>
      </c>
      <c r="Q68" s="76">
        <f t="shared" si="27"/>
        <v>0</v>
      </c>
      <c r="R68" s="77">
        <f t="shared" si="27"/>
        <v>0</v>
      </c>
      <c r="S68" s="76">
        <f t="shared" si="27"/>
        <v>0</v>
      </c>
      <c r="T68" s="76">
        <f t="shared" si="27"/>
        <v>0</v>
      </c>
      <c r="U68" s="77">
        <f t="shared" si="27"/>
        <v>0</v>
      </c>
      <c r="V68" s="78"/>
    </row>
    <row r="69" spans="1:22" ht="12.75">
      <c r="A69" s="80"/>
      <c r="B69" s="79" t="s">
        <v>5</v>
      </c>
      <c r="C69" s="75"/>
      <c r="D69" s="76"/>
      <c r="E69" s="132"/>
      <c r="F69" s="86"/>
      <c r="G69" s="76"/>
      <c r="H69" s="132"/>
      <c r="I69" s="86"/>
      <c r="J69" s="76"/>
      <c r="K69" s="132"/>
      <c r="L69" s="86"/>
      <c r="M69" s="64">
        <f t="shared" si="2"/>
        <v>0</v>
      </c>
      <c r="N69" s="64">
        <f t="shared" si="2"/>
        <v>0</v>
      </c>
      <c r="O69" s="64">
        <f t="shared" si="2"/>
        <v>0</v>
      </c>
      <c r="P69" s="76"/>
      <c r="Q69" s="132"/>
      <c r="R69" s="86"/>
      <c r="S69" s="76"/>
      <c r="T69" s="132"/>
      <c r="U69" s="86"/>
      <c r="V69" s="78"/>
    </row>
    <row r="70" spans="1:22" ht="31.5">
      <c r="A70" s="80">
        <v>8210</v>
      </c>
      <c r="B70" s="162" t="s">
        <v>597</v>
      </c>
      <c r="C70" s="75"/>
      <c r="D70" s="76">
        <f t="shared" ref="D70:F70" si="28">SUM(D72,D76)</f>
        <v>0</v>
      </c>
      <c r="E70" s="76">
        <f t="shared" si="28"/>
        <v>0</v>
      </c>
      <c r="F70" s="77">
        <f t="shared" si="28"/>
        <v>0</v>
      </c>
      <c r="G70" s="76">
        <f t="shared" ref="G70:L70" si="29">SUM(G72,G76)</f>
        <v>0</v>
      </c>
      <c r="H70" s="76">
        <f t="shared" si="29"/>
        <v>0</v>
      </c>
      <c r="I70" s="77">
        <f t="shared" si="29"/>
        <v>0</v>
      </c>
      <c r="J70" s="76">
        <f t="shared" si="29"/>
        <v>0</v>
      </c>
      <c r="K70" s="76">
        <f t="shared" si="29"/>
        <v>0</v>
      </c>
      <c r="L70" s="77">
        <f t="shared" si="29"/>
        <v>0</v>
      </c>
      <c r="M70" s="64">
        <f t="shared" si="2"/>
        <v>0</v>
      </c>
      <c r="N70" s="64">
        <f t="shared" si="2"/>
        <v>0</v>
      </c>
      <c r="O70" s="64">
        <f t="shared" si="2"/>
        <v>0</v>
      </c>
      <c r="P70" s="76">
        <f t="shared" ref="P70:U70" si="30">SUM(P72,P76)</f>
        <v>0</v>
      </c>
      <c r="Q70" s="76">
        <f t="shared" si="30"/>
        <v>0</v>
      </c>
      <c r="R70" s="77">
        <f t="shared" si="30"/>
        <v>0</v>
      </c>
      <c r="S70" s="76">
        <f t="shared" si="30"/>
        <v>0</v>
      </c>
      <c r="T70" s="76">
        <f t="shared" si="30"/>
        <v>0</v>
      </c>
      <c r="U70" s="77">
        <f t="shared" si="30"/>
        <v>0</v>
      </c>
      <c r="V70" s="78"/>
    </row>
    <row r="71" spans="1:22" ht="12.75">
      <c r="A71" s="73"/>
      <c r="B71" s="91" t="s">
        <v>5</v>
      </c>
      <c r="C71" s="75"/>
      <c r="D71" s="76"/>
      <c r="E71" s="85"/>
      <c r="F71" s="86"/>
      <c r="G71" s="76"/>
      <c r="H71" s="85"/>
      <c r="I71" s="86"/>
      <c r="J71" s="76"/>
      <c r="K71" s="85"/>
      <c r="L71" s="86"/>
      <c r="M71" s="64">
        <f t="shared" si="2"/>
        <v>0</v>
      </c>
      <c r="N71" s="64">
        <f t="shared" si="2"/>
        <v>0</v>
      </c>
      <c r="O71" s="64">
        <f t="shared" si="2"/>
        <v>0</v>
      </c>
      <c r="P71" s="76"/>
      <c r="Q71" s="85"/>
      <c r="R71" s="86"/>
      <c r="S71" s="76"/>
      <c r="T71" s="85"/>
      <c r="U71" s="86"/>
      <c r="V71" s="78"/>
    </row>
    <row r="72" spans="1:22" ht="32.25">
      <c r="A72" s="80">
        <v>8211</v>
      </c>
      <c r="B72" s="84" t="s">
        <v>598</v>
      </c>
      <c r="C72" s="75"/>
      <c r="D72" s="76">
        <f>SUM(D74:D75)</f>
        <v>0</v>
      </c>
      <c r="E72" s="85" t="s">
        <v>552</v>
      </c>
      <c r="F72" s="77">
        <f>SUM(F74:F75)</f>
        <v>0</v>
      </c>
      <c r="G72" s="76">
        <f>SUM(G74:G75)</f>
        <v>0</v>
      </c>
      <c r="H72" s="85" t="s">
        <v>552</v>
      </c>
      <c r="I72" s="77">
        <f>SUM(I74:I75)</f>
        <v>0</v>
      </c>
      <c r="J72" s="76">
        <f>SUM(J74:J75)</f>
        <v>0</v>
      </c>
      <c r="K72" s="85" t="s">
        <v>552</v>
      </c>
      <c r="L72" s="77">
        <f>SUM(L74:L75)</f>
        <v>0</v>
      </c>
      <c r="M72" s="64">
        <f t="shared" si="2"/>
        <v>0</v>
      </c>
      <c r="N72" s="86" t="s">
        <v>237</v>
      </c>
      <c r="O72" s="64">
        <f t="shared" si="2"/>
        <v>0</v>
      </c>
      <c r="P72" s="76">
        <f>SUM(P74:P75)</f>
        <v>0</v>
      </c>
      <c r="Q72" s="85" t="s">
        <v>552</v>
      </c>
      <c r="R72" s="77">
        <f>SUM(R74:R75)</f>
        <v>0</v>
      </c>
      <c r="S72" s="76">
        <f>SUM(S74:S75)</f>
        <v>0</v>
      </c>
      <c r="T72" s="85" t="s">
        <v>552</v>
      </c>
      <c r="U72" s="77">
        <f>SUM(U74:U75)</f>
        <v>0</v>
      </c>
      <c r="V72" s="78"/>
    </row>
    <row r="73" spans="1:22" ht="12.75">
      <c r="A73" s="80"/>
      <c r="B73" s="87" t="s">
        <v>111</v>
      </c>
      <c r="C73" s="75"/>
      <c r="D73" s="76"/>
      <c r="E73" s="85"/>
      <c r="F73" s="86"/>
      <c r="G73" s="76"/>
      <c r="H73" s="85"/>
      <c r="I73" s="86"/>
      <c r="J73" s="76"/>
      <c r="K73" s="85"/>
      <c r="L73" s="86"/>
      <c r="M73" s="64">
        <f t="shared" si="2"/>
        <v>0</v>
      </c>
      <c r="N73" s="64">
        <f t="shared" si="2"/>
        <v>0</v>
      </c>
      <c r="O73" s="64">
        <f t="shared" si="2"/>
        <v>0</v>
      </c>
      <c r="P73" s="76"/>
      <c r="Q73" s="85"/>
      <c r="R73" s="86"/>
      <c r="S73" s="76"/>
      <c r="T73" s="85"/>
      <c r="U73" s="86"/>
      <c r="V73" s="78"/>
    </row>
    <row r="74" spans="1:22" ht="13.5" thickBot="1">
      <c r="A74" s="80">
        <v>8212</v>
      </c>
      <c r="B74" s="88" t="s">
        <v>554</v>
      </c>
      <c r="C74" s="89" t="s">
        <v>599</v>
      </c>
      <c r="D74" s="90">
        <f>SUM(E74:F74)</f>
        <v>0</v>
      </c>
      <c r="E74" s="85" t="s">
        <v>552</v>
      </c>
      <c r="F74" s="86"/>
      <c r="G74" s="90">
        <f>SUM(H74:I74)</f>
        <v>0</v>
      </c>
      <c r="H74" s="85" t="s">
        <v>552</v>
      </c>
      <c r="I74" s="86"/>
      <c r="J74" s="90">
        <f>SUM(K74:L74)</f>
        <v>0</v>
      </c>
      <c r="K74" s="85" t="s">
        <v>552</v>
      </c>
      <c r="L74" s="86"/>
      <c r="M74" s="64">
        <f t="shared" si="2"/>
        <v>0</v>
      </c>
      <c r="N74" s="86" t="s">
        <v>237</v>
      </c>
      <c r="O74" s="64">
        <f t="shared" si="2"/>
        <v>0</v>
      </c>
      <c r="P74" s="90">
        <f>SUM(Q74:R74)</f>
        <v>0</v>
      </c>
      <c r="Q74" s="85" t="s">
        <v>552</v>
      </c>
      <c r="R74" s="86"/>
      <c r="S74" s="90">
        <f>SUM(T74:U74)</f>
        <v>0</v>
      </c>
      <c r="T74" s="85" t="s">
        <v>552</v>
      </c>
      <c r="U74" s="86"/>
      <c r="V74" s="78"/>
    </row>
    <row r="75" spans="1:22" ht="13.5" thickBot="1">
      <c r="A75" s="80">
        <v>8213</v>
      </c>
      <c r="B75" s="88" t="s">
        <v>556</v>
      </c>
      <c r="C75" s="89" t="s">
        <v>600</v>
      </c>
      <c r="D75" s="90">
        <f>SUM(E75:F75)</f>
        <v>0</v>
      </c>
      <c r="E75" s="85" t="s">
        <v>552</v>
      </c>
      <c r="F75" s="86"/>
      <c r="G75" s="90">
        <f>SUM(H75:I75)</f>
        <v>0</v>
      </c>
      <c r="H75" s="85" t="s">
        <v>552</v>
      </c>
      <c r="I75" s="86"/>
      <c r="J75" s="90">
        <f>SUM(K75:L75)</f>
        <v>0</v>
      </c>
      <c r="K75" s="85" t="s">
        <v>552</v>
      </c>
      <c r="L75" s="86"/>
      <c r="M75" s="64">
        <f t="shared" si="2"/>
        <v>0</v>
      </c>
      <c r="N75" s="134" t="s">
        <v>237</v>
      </c>
      <c r="O75" s="64">
        <f t="shared" si="2"/>
        <v>0</v>
      </c>
      <c r="P75" s="90">
        <f>SUM(Q75:R75)</f>
        <v>0</v>
      </c>
      <c r="Q75" s="85" t="s">
        <v>552</v>
      </c>
      <c r="R75" s="86"/>
      <c r="S75" s="90">
        <f>SUM(T75:U75)</f>
        <v>0</v>
      </c>
      <c r="T75" s="85" t="s">
        <v>552</v>
      </c>
      <c r="U75" s="86"/>
      <c r="V75" s="78"/>
    </row>
    <row r="76" spans="1:22" ht="32.25">
      <c r="A76" s="80">
        <v>8220</v>
      </c>
      <c r="B76" s="84" t="s">
        <v>601</v>
      </c>
      <c r="C76" s="75"/>
      <c r="D76" s="76">
        <f t="shared" ref="D76:F76" si="31">SUM(D78,D82)</f>
        <v>0</v>
      </c>
      <c r="E76" s="76">
        <f t="shared" si="31"/>
        <v>0</v>
      </c>
      <c r="F76" s="77">
        <f t="shared" si="31"/>
        <v>0</v>
      </c>
      <c r="G76" s="76">
        <f t="shared" ref="G76:L76" si="32">SUM(G78,G82)</f>
        <v>0</v>
      </c>
      <c r="H76" s="76">
        <f t="shared" si="32"/>
        <v>0</v>
      </c>
      <c r="I76" s="77">
        <f t="shared" si="32"/>
        <v>0</v>
      </c>
      <c r="J76" s="76">
        <f t="shared" si="32"/>
        <v>0</v>
      </c>
      <c r="K76" s="76">
        <f t="shared" si="32"/>
        <v>0</v>
      </c>
      <c r="L76" s="77">
        <f t="shared" si="32"/>
        <v>0</v>
      </c>
      <c r="M76" s="64">
        <f t="shared" ref="M76:O85" si="33">J76-G76</f>
        <v>0</v>
      </c>
      <c r="N76" s="64">
        <f t="shared" si="33"/>
        <v>0</v>
      </c>
      <c r="O76" s="64">
        <f t="shared" si="33"/>
        <v>0</v>
      </c>
      <c r="P76" s="76">
        <f t="shared" ref="P76:U76" si="34">SUM(P78,P82)</f>
        <v>0</v>
      </c>
      <c r="Q76" s="76">
        <f t="shared" si="34"/>
        <v>0</v>
      </c>
      <c r="R76" s="77">
        <f t="shared" si="34"/>
        <v>0</v>
      </c>
      <c r="S76" s="76">
        <f t="shared" si="34"/>
        <v>0</v>
      </c>
      <c r="T76" s="76">
        <f t="shared" si="34"/>
        <v>0</v>
      </c>
      <c r="U76" s="77">
        <f t="shared" si="34"/>
        <v>0</v>
      </c>
      <c r="V76" s="78"/>
    </row>
    <row r="77" spans="1:22" ht="12.75">
      <c r="A77" s="80"/>
      <c r="B77" s="87" t="s">
        <v>5</v>
      </c>
      <c r="C77" s="75"/>
      <c r="D77" s="76"/>
      <c r="E77" s="132"/>
      <c r="F77" s="86"/>
      <c r="G77" s="76"/>
      <c r="H77" s="132"/>
      <c r="I77" s="86"/>
      <c r="J77" s="76"/>
      <c r="K77" s="132"/>
      <c r="L77" s="86"/>
      <c r="M77" s="64">
        <f t="shared" si="33"/>
        <v>0</v>
      </c>
      <c r="N77" s="64">
        <f t="shared" si="33"/>
        <v>0</v>
      </c>
      <c r="O77" s="64">
        <f t="shared" si="33"/>
        <v>0</v>
      </c>
      <c r="P77" s="76"/>
      <c r="Q77" s="132"/>
      <c r="R77" s="86"/>
      <c r="S77" s="76"/>
      <c r="T77" s="132"/>
      <c r="U77" s="86"/>
      <c r="V77" s="78"/>
    </row>
    <row r="78" spans="1:22" ht="12.75">
      <c r="A78" s="80">
        <v>8221</v>
      </c>
      <c r="B78" s="84" t="s">
        <v>602</v>
      </c>
      <c r="C78" s="75"/>
      <c r="D78" s="76">
        <f>SUM(D80:D81)</f>
        <v>0</v>
      </c>
      <c r="E78" s="85" t="s">
        <v>552</v>
      </c>
      <c r="F78" s="77">
        <f>SUM(F80:F81)</f>
        <v>0</v>
      </c>
      <c r="G78" s="76">
        <f>SUM(G80:G81)</f>
        <v>0</v>
      </c>
      <c r="H78" s="85" t="s">
        <v>552</v>
      </c>
      <c r="I78" s="77">
        <f>SUM(I80:I81)</f>
        <v>0</v>
      </c>
      <c r="J78" s="76">
        <f>SUM(J80:J81)</f>
        <v>0</v>
      </c>
      <c r="K78" s="85" t="s">
        <v>552</v>
      </c>
      <c r="L78" s="77">
        <f>SUM(L80:L81)</f>
        <v>0</v>
      </c>
      <c r="M78" s="64">
        <f t="shared" si="33"/>
        <v>0</v>
      </c>
      <c r="N78" s="86" t="s">
        <v>237</v>
      </c>
      <c r="O78" s="64">
        <f t="shared" si="33"/>
        <v>0</v>
      </c>
      <c r="P78" s="76">
        <f>SUM(P80:P81)</f>
        <v>0</v>
      </c>
      <c r="Q78" s="85" t="s">
        <v>552</v>
      </c>
      <c r="R78" s="77">
        <f>SUM(R80:R81)</f>
        <v>0</v>
      </c>
      <c r="S78" s="76">
        <f>SUM(S80:S81)</f>
        <v>0</v>
      </c>
      <c r="T78" s="85" t="s">
        <v>552</v>
      </c>
      <c r="U78" s="77">
        <f>SUM(U80:U81)</f>
        <v>0</v>
      </c>
      <c r="V78" s="78"/>
    </row>
    <row r="79" spans="1:22" ht="12.75">
      <c r="A79" s="80"/>
      <c r="B79" s="87" t="s">
        <v>553</v>
      </c>
      <c r="C79" s="75"/>
      <c r="D79" s="76"/>
      <c r="E79" s="85"/>
      <c r="F79" s="86"/>
      <c r="G79" s="76"/>
      <c r="H79" s="85"/>
      <c r="I79" s="86"/>
      <c r="J79" s="76"/>
      <c r="K79" s="85"/>
      <c r="L79" s="86"/>
      <c r="M79" s="64">
        <f t="shared" si="33"/>
        <v>0</v>
      </c>
      <c r="N79" s="64">
        <f t="shared" si="33"/>
        <v>0</v>
      </c>
      <c r="O79" s="64">
        <f t="shared" si="33"/>
        <v>0</v>
      </c>
      <c r="P79" s="76"/>
      <c r="Q79" s="85"/>
      <c r="R79" s="86"/>
      <c r="S79" s="76"/>
      <c r="T79" s="85"/>
      <c r="U79" s="86"/>
      <c r="V79" s="78"/>
    </row>
    <row r="80" spans="1:22" ht="13.5" thickBot="1">
      <c r="A80" s="73">
        <v>8222</v>
      </c>
      <c r="B80" s="91" t="s">
        <v>114</v>
      </c>
      <c r="C80" s="89" t="s">
        <v>603</v>
      </c>
      <c r="D80" s="90">
        <f>SUM(E80:F80)</f>
        <v>0</v>
      </c>
      <c r="E80" s="85" t="s">
        <v>552</v>
      </c>
      <c r="F80" s="86"/>
      <c r="G80" s="90">
        <f>SUM(H80:I80)</f>
        <v>0</v>
      </c>
      <c r="H80" s="85" t="s">
        <v>552</v>
      </c>
      <c r="I80" s="86"/>
      <c r="J80" s="90">
        <f>SUM(K80:L80)</f>
        <v>0</v>
      </c>
      <c r="K80" s="85" t="s">
        <v>552</v>
      </c>
      <c r="L80" s="86"/>
      <c r="M80" s="64">
        <f t="shared" si="33"/>
        <v>0</v>
      </c>
      <c r="N80" s="86" t="s">
        <v>237</v>
      </c>
      <c r="O80" s="64">
        <f t="shared" si="33"/>
        <v>0</v>
      </c>
      <c r="P80" s="90">
        <f>SUM(Q80:R80)</f>
        <v>0</v>
      </c>
      <c r="Q80" s="85" t="s">
        <v>552</v>
      </c>
      <c r="R80" s="86"/>
      <c r="S80" s="90">
        <f>SUM(T80:U80)</f>
        <v>0</v>
      </c>
      <c r="T80" s="85" t="s">
        <v>552</v>
      </c>
      <c r="U80" s="86"/>
      <c r="V80" s="78"/>
    </row>
    <row r="81" spans="1:22" ht="22.5" thickBot="1">
      <c r="A81" s="73">
        <v>8230</v>
      </c>
      <c r="B81" s="91" t="s">
        <v>604</v>
      </c>
      <c r="C81" s="89" t="s">
        <v>605</v>
      </c>
      <c r="D81" s="90">
        <f>SUM(E81:F81)</f>
        <v>0</v>
      </c>
      <c r="E81" s="85" t="s">
        <v>552</v>
      </c>
      <c r="F81" s="86"/>
      <c r="G81" s="90">
        <f>SUM(H81:I81)</f>
        <v>0</v>
      </c>
      <c r="H81" s="85" t="s">
        <v>552</v>
      </c>
      <c r="I81" s="86"/>
      <c r="J81" s="90">
        <f>SUM(K81:L81)</f>
        <v>0</v>
      </c>
      <c r="K81" s="85" t="s">
        <v>552</v>
      </c>
      <c r="L81" s="86"/>
      <c r="M81" s="64">
        <f t="shared" si="33"/>
        <v>0</v>
      </c>
      <c r="N81" s="134" t="s">
        <v>237</v>
      </c>
      <c r="O81" s="64">
        <f t="shared" si="33"/>
        <v>0</v>
      </c>
      <c r="P81" s="90">
        <f>SUM(Q81:R81)</f>
        <v>0</v>
      </c>
      <c r="Q81" s="85" t="s">
        <v>552</v>
      </c>
      <c r="R81" s="86"/>
      <c r="S81" s="90">
        <f>SUM(T81:U81)</f>
        <v>0</v>
      </c>
      <c r="T81" s="85" t="s">
        <v>552</v>
      </c>
      <c r="U81" s="86"/>
      <c r="V81" s="78"/>
    </row>
    <row r="82" spans="1:22" ht="21.75">
      <c r="A82" s="73">
        <v>8240</v>
      </c>
      <c r="B82" s="84" t="s">
        <v>606</v>
      </c>
      <c r="C82" s="75"/>
      <c r="D82" s="76">
        <f t="shared" ref="D82:F82" si="35">SUM(D84:D85)</f>
        <v>0</v>
      </c>
      <c r="E82" s="76">
        <f t="shared" si="35"/>
        <v>0</v>
      </c>
      <c r="F82" s="77">
        <f t="shared" si="35"/>
        <v>0</v>
      </c>
      <c r="G82" s="76">
        <f t="shared" ref="G82:L82" si="36">SUM(G84:G85)</f>
        <v>0</v>
      </c>
      <c r="H82" s="76">
        <f t="shared" si="36"/>
        <v>0</v>
      </c>
      <c r="I82" s="77">
        <f t="shared" si="36"/>
        <v>0</v>
      </c>
      <c r="J82" s="76">
        <f t="shared" si="36"/>
        <v>0</v>
      </c>
      <c r="K82" s="76">
        <f t="shared" si="36"/>
        <v>0</v>
      </c>
      <c r="L82" s="77">
        <f t="shared" si="36"/>
        <v>0</v>
      </c>
      <c r="M82" s="64">
        <f t="shared" si="33"/>
        <v>0</v>
      </c>
      <c r="N82" s="64">
        <f t="shared" si="33"/>
        <v>0</v>
      </c>
      <c r="O82" s="64">
        <f t="shared" si="33"/>
        <v>0</v>
      </c>
      <c r="P82" s="76">
        <f t="shared" ref="P82:U82" si="37">SUM(P84:P85)</f>
        <v>0</v>
      </c>
      <c r="Q82" s="76">
        <f t="shared" si="37"/>
        <v>0</v>
      </c>
      <c r="R82" s="77">
        <f t="shared" si="37"/>
        <v>0</v>
      </c>
      <c r="S82" s="76">
        <f t="shared" si="37"/>
        <v>0</v>
      </c>
      <c r="T82" s="76">
        <f t="shared" si="37"/>
        <v>0</v>
      </c>
      <c r="U82" s="77">
        <f t="shared" si="37"/>
        <v>0</v>
      </c>
      <c r="V82" s="78"/>
    </row>
    <row r="83" spans="1:22" ht="12.75">
      <c r="A83" s="80"/>
      <c r="B83" s="87" t="s">
        <v>553</v>
      </c>
      <c r="C83" s="75"/>
      <c r="D83" s="76"/>
      <c r="E83" s="132"/>
      <c r="F83" s="86"/>
      <c r="G83" s="76"/>
      <c r="H83" s="132"/>
      <c r="I83" s="86"/>
      <c r="J83" s="76"/>
      <c r="K83" s="132"/>
      <c r="L83" s="86"/>
      <c r="M83" s="64">
        <f t="shared" si="33"/>
        <v>0</v>
      </c>
      <c r="N83" s="64">
        <f t="shared" si="33"/>
        <v>0</v>
      </c>
      <c r="O83" s="64">
        <f t="shared" si="33"/>
        <v>0</v>
      </c>
      <c r="P83" s="76"/>
      <c r="Q83" s="132"/>
      <c r="R83" s="86"/>
      <c r="S83" s="76"/>
      <c r="T83" s="132"/>
      <c r="U83" s="86"/>
      <c r="V83" s="78"/>
    </row>
    <row r="84" spans="1:22" ht="13.5" thickBot="1">
      <c r="A84" s="73">
        <v>8241</v>
      </c>
      <c r="B84" s="91" t="s">
        <v>607</v>
      </c>
      <c r="C84" s="89" t="s">
        <v>603</v>
      </c>
      <c r="D84" s="90">
        <f>SUM(E84:F84)</f>
        <v>0</v>
      </c>
      <c r="E84" s="132"/>
      <c r="F84" s="86" t="s">
        <v>237</v>
      </c>
      <c r="G84" s="90">
        <f>SUM(H84:I84)</f>
        <v>0</v>
      </c>
      <c r="H84" s="132"/>
      <c r="I84" s="86" t="s">
        <v>237</v>
      </c>
      <c r="J84" s="90">
        <f>SUM(K84:L84)</f>
        <v>0</v>
      </c>
      <c r="K84" s="132"/>
      <c r="L84" s="86" t="s">
        <v>237</v>
      </c>
      <c r="M84" s="64">
        <f t="shared" si="33"/>
        <v>0</v>
      </c>
      <c r="N84" s="64">
        <f t="shared" si="33"/>
        <v>0</v>
      </c>
      <c r="O84" s="86" t="s">
        <v>237</v>
      </c>
      <c r="P84" s="90">
        <f>SUM(Q84:R84)</f>
        <v>0</v>
      </c>
      <c r="Q84" s="132"/>
      <c r="R84" s="86" t="s">
        <v>237</v>
      </c>
      <c r="S84" s="90">
        <f>SUM(T84:U84)</f>
        <v>0</v>
      </c>
      <c r="T84" s="132"/>
      <c r="U84" s="86" t="s">
        <v>237</v>
      </c>
      <c r="V84" s="78"/>
    </row>
    <row r="85" spans="1:22" ht="22.5" thickBot="1">
      <c r="A85" s="98">
        <v>8250</v>
      </c>
      <c r="B85" s="99" t="s">
        <v>608</v>
      </c>
      <c r="C85" s="163" t="s">
        <v>605</v>
      </c>
      <c r="D85" s="90">
        <f>SUM(E85:F85)</f>
        <v>0</v>
      </c>
      <c r="E85" s="133"/>
      <c r="F85" s="134" t="s">
        <v>237</v>
      </c>
      <c r="G85" s="90">
        <f>SUM(H85:I85)</f>
        <v>0</v>
      </c>
      <c r="H85" s="133"/>
      <c r="I85" s="134" t="s">
        <v>237</v>
      </c>
      <c r="J85" s="90">
        <f>SUM(K85:L85)</f>
        <v>0</v>
      </c>
      <c r="K85" s="133"/>
      <c r="L85" s="134" t="s">
        <v>237</v>
      </c>
      <c r="M85" s="64">
        <f t="shared" si="33"/>
        <v>0</v>
      </c>
      <c r="N85" s="64">
        <f t="shared" si="33"/>
        <v>0</v>
      </c>
      <c r="O85" s="134" t="s">
        <v>237</v>
      </c>
      <c r="P85" s="90">
        <f>SUM(Q85:R85)</f>
        <v>0</v>
      </c>
      <c r="Q85" s="133"/>
      <c r="R85" s="134" t="s">
        <v>237</v>
      </c>
      <c r="S85" s="90">
        <f>SUM(T85:U85)</f>
        <v>0</v>
      </c>
      <c r="T85" s="133"/>
      <c r="U85" s="134" t="s">
        <v>237</v>
      </c>
      <c r="V85" s="78"/>
    </row>
  </sheetData>
  <protectedRanges>
    <protectedRange sqref="L75 R75 U75" name="Range23_1"/>
    <protectedRange sqref="L53 R53 U53" name="Range21_1"/>
    <protectedRange sqref="K66:L67 L74:L75 L80:L81 K84:K85 J69:L69 J71:L71 J77:L77 J83:L83 J79:L79 J73:L73 Q66:R67 R74:R75 R80:R81 Q84:Q85 T66:U67 U74:U75 U80:U81 T84:T85 P69:U69 P71:U71 P77:U77 P83:U83 P79:U79 P73:U73" name="Range5_1"/>
    <protectedRange sqref="L31:L32 K37:K38 K41:K42 J47 L47:L49 J34:L34 J40:L40 J44:L44 J46:L46 J36:L36 J30:L30 R31:R32 Q37:Q38 Q41:Q42 P47 R47:R49 U31:U32 T37:T38 T41:T42 S47 U47:U49 P34:U34 P40:U40 P44:U44 P46:U46 P36:U36 P30:U30" name="Range3_1"/>
    <protectedRange sqref="L19:L20 L27:L28 J22:L22 J26:L26 J24:L24 J14:L14 J12:L12 J18:L18 R19:R20 R27:R28 U19:U20 U27:U28 P22:U22 P26:U26 P24:U24 P14:U14 P12:U12 P18:U18" name="Range2_1"/>
    <protectedRange sqref="K52:L53 K56:K58 L62:L65 J55:L55 J57:L57 J61:L61 J51:L51 Q52:R53 Q56:Q58 R62:R65 T52:U53 T56:T58 U62:U65 P55:U55 P57:U57 P61:U61 P51:U51" name="Range4_1"/>
    <protectedRange sqref="L52 R52 U52" name="Range20_1"/>
    <protectedRange sqref="L47 R47 U47" name="Range22_1"/>
    <protectedRange sqref="I75 F75" name="Range23_2_1"/>
    <protectedRange sqref="I53 F53" name="Range21_2_1"/>
    <protectedRange sqref="H66:I67 I74:I75 I80:I81 H84:H85 E66:F67 F74:F75 F80:F81 E84:E85 D69:I69 D71:I71 D77:I77 D83:I83 D79:I79 D73:I73" name="Range5_2_1"/>
    <protectedRange sqref="I31:I32 H37:H38 H41:H42 G47 I47:I49 F31:F32 E37:E38 E41:E42 D47 F47:F49 D46:I46 D44:I44 D34:I34 D40:I40 D36:I36 D30:I30" name="Range3_2_1"/>
    <protectedRange sqref="I19:I20 I27:I28 F19:F20 F27:F28 D22:I22 D26:I26 D24:I24 D14:I14 D18:I18 D12:I12 D16:U16" name="Range2_2_1"/>
    <protectedRange sqref="H52:I53 H56:H58 I62:I65 E52:F53 E56:E58 F62:F65 D57:I57 D55:I55 D61:I61 D51:I51" name="Range4_2_1"/>
    <protectedRange sqref="I52 F52" name="Range20_2_1"/>
    <protectedRange sqref="I47 F47" name="Range22_2_1"/>
  </protectedRanges>
  <mergeCells count="23">
    <mergeCell ref="V8:V9"/>
    <mergeCell ref="Q8:R8"/>
    <mergeCell ref="S8:S9"/>
    <mergeCell ref="T8:U8"/>
    <mergeCell ref="M7:O7"/>
    <mergeCell ref="M8:M9"/>
    <mergeCell ref="N8:O8"/>
    <mergeCell ref="B7:B9"/>
    <mergeCell ref="A7:A9"/>
    <mergeCell ref="A5:U5"/>
    <mergeCell ref="J7:L7"/>
    <mergeCell ref="P7:R7"/>
    <mergeCell ref="S7:U7"/>
    <mergeCell ref="J8:J9"/>
    <mergeCell ref="K8:L8"/>
    <mergeCell ref="P8:P9"/>
    <mergeCell ref="C7:C9"/>
    <mergeCell ref="D7:F7"/>
    <mergeCell ref="G7:I7"/>
    <mergeCell ref="D8:D9"/>
    <mergeCell ref="E8:F8"/>
    <mergeCell ref="G8:G9"/>
    <mergeCell ref="H8:I8"/>
  </mergeCells>
  <pageMargins left="0.7" right="0.7" top="0.75" bottom="0.75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97"/>
  <sheetViews>
    <sheetView tabSelected="1" view="pageBreakPreview" topLeftCell="K1" zoomScaleSheetLayoutView="100" workbookViewId="0">
      <selection activeCell="Y5" sqref="Y5"/>
    </sheetView>
  </sheetViews>
  <sheetFormatPr defaultRowHeight="10.5"/>
  <cols>
    <col min="1" max="3" width="8.83203125" style="170" customWidth="1"/>
    <col min="4" max="4" width="8.83203125" style="173" customWidth="1"/>
    <col min="5" max="5" width="50" style="192" customWidth="1"/>
    <col min="6" max="12" width="13" style="173" customWidth="1"/>
    <col min="13" max="13" width="13.83203125" style="205" customWidth="1"/>
    <col min="14" max="14" width="13.33203125" style="172" customWidth="1"/>
    <col min="15" max="15" width="13.5" style="172" customWidth="1"/>
    <col min="16" max="18" width="12.33203125" style="172" customWidth="1"/>
    <col min="19" max="19" width="13.5" style="205" customWidth="1"/>
    <col min="20" max="21" width="14.33203125" style="172" customWidth="1"/>
    <col min="22" max="22" width="13.83203125" style="205" customWidth="1"/>
    <col min="23" max="23" width="14.5" style="172" customWidth="1"/>
    <col min="24" max="24" width="12.6640625" style="172" customWidth="1"/>
    <col min="25" max="25" width="24.6640625" style="174" customWidth="1"/>
    <col min="26" max="26" width="9.33203125" style="174"/>
    <col min="27" max="27" width="13.5" style="174" bestFit="1" customWidth="1"/>
    <col min="28" max="16384" width="9.33203125" style="174"/>
  </cols>
  <sheetData>
    <row r="1" spans="1:29" ht="17.25" customHeight="1">
      <c r="M1" s="208"/>
      <c r="N1" s="173"/>
      <c r="O1" s="173"/>
      <c r="P1" s="173"/>
      <c r="Q1" s="173"/>
      <c r="R1" s="173"/>
      <c r="S1" s="208"/>
      <c r="T1" s="173"/>
      <c r="U1" s="173"/>
      <c r="V1" s="208"/>
      <c r="W1" s="173"/>
      <c r="X1" s="173"/>
      <c r="Y1" s="214" t="s">
        <v>640</v>
      </c>
      <c r="Z1" s="215"/>
    </row>
    <row r="2" spans="1:29" ht="19.5" customHeight="1">
      <c r="M2" s="208"/>
      <c r="N2" s="173"/>
      <c r="O2" s="173"/>
      <c r="P2" s="173"/>
      <c r="Q2" s="173"/>
      <c r="R2" s="173"/>
      <c r="S2" s="208"/>
      <c r="T2" s="173"/>
      <c r="U2" s="173"/>
      <c r="V2" s="208"/>
      <c r="W2" s="173"/>
      <c r="X2" s="173"/>
      <c r="Y2" s="215"/>
      <c r="Z2" s="216" t="s">
        <v>637</v>
      </c>
    </row>
    <row r="3" spans="1:29" ht="13.5">
      <c r="M3" s="208"/>
      <c r="N3" s="173"/>
      <c r="O3" s="173"/>
      <c r="P3" s="173"/>
      <c r="Q3" s="173"/>
      <c r="R3" s="173"/>
      <c r="S3" s="208"/>
      <c r="T3" s="173"/>
      <c r="U3" s="173"/>
      <c r="V3" s="208"/>
      <c r="W3" s="173"/>
      <c r="X3" s="173"/>
      <c r="Y3" s="216" t="s">
        <v>638</v>
      </c>
      <c r="Z3" s="215"/>
    </row>
    <row r="4" spans="1:29" ht="22.5" customHeight="1">
      <c r="A4" s="236" t="s">
        <v>628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16" t="s">
        <v>639</v>
      </c>
      <c r="Z4" s="215"/>
    </row>
    <row r="5" spans="1:29" ht="21" customHeight="1" thickBot="1">
      <c r="A5" s="181"/>
      <c r="B5" s="181"/>
      <c r="C5" s="181"/>
      <c r="D5" s="182"/>
      <c r="E5" s="183"/>
      <c r="F5" s="182"/>
      <c r="G5" s="182"/>
      <c r="H5" s="182"/>
      <c r="I5" s="182"/>
      <c r="J5" s="182"/>
      <c r="K5" s="182"/>
      <c r="L5" s="182"/>
      <c r="M5" s="209"/>
      <c r="N5" s="182"/>
      <c r="O5" s="182"/>
      <c r="P5" s="182"/>
      <c r="Q5" s="182"/>
      <c r="R5" s="182"/>
      <c r="S5" s="209"/>
      <c r="T5" s="182"/>
      <c r="U5" s="182"/>
      <c r="V5" s="209"/>
      <c r="W5" s="182"/>
      <c r="X5" s="182"/>
      <c r="Y5" s="217" t="s">
        <v>644</v>
      </c>
      <c r="Z5" s="215"/>
    </row>
    <row r="6" spans="1:29" ht="22.5" customHeight="1">
      <c r="A6" s="224" t="s">
        <v>1</v>
      </c>
      <c r="B6" s="222" t="s">
        <v>106</v>
      </c>
      <c r="C6" s="222" t="s">
        <v>107</v>
      </c>
      <c r="D6" s="222" t="s">
        <v>108</v>
      </c>
      <c r="E6" s="227" t="s">
        <v>118</v>
      </c>
      <c r="F6" s="226" t="s">
        <v>3</v>
      </c>
      <c r="G6" s="226" t="s">
        <v>623</v>
      </c>
      <c r="H6" s="226"/>
      <c r="I6" s="226"/>
      <c r="J6" s="226" t="s">
        <v>624</v>
      </c>
      <c r="K6" s="226"/>
      <c r="L6" s="226"/>
      <c r="M6" s="226" t="s">
        <v>120</v>
      </c>
      <c r="N6" s="226"/>
      <c r="O6" s="226"/>
      <c r="P6" s="227" t="s">
        <v>625</v>
      </c>
      <c r="Q6" s="227"/>
      <c r="R6" s="227"/>
      <c r="S6" s="226" t="s">
        <v>121</v>
      </c>
      <c r="T6" s="226"/>
      <c r="U6" s="226"/>
      <c r="V6" s="226" t="s">
        <v>626</v>
      </c>
      <c r="W6" s="226"/>
      <c r="X6" s="226"/>
      <c r="Y6" s="166" t="s">
        <v>119</v>
      </c>
    </row>
    <row r="7" spans="1:29" ht="18.75" customHeight="1">
      <c r="A7" s="225"/>
      <c r="B7" s="223"/>
      <c r="C7" s="223"/>
      <c r="D7" s="223"/>
      <c r="E7" s="237"/>
      <c r="F7" s="235"/>
      <c r="G7" s="219" t="s">
        <v>4</v>
      </c>
      <c r="H7" s="219" t="s">
        <v>5</v>
      </c>
      <c r="I7" s="219"/>
      <c r="J7" s="219" t="s">
        <v>4</v>
      </c>
      <c r="K7" s="219" t="s">
        <v>5</v>
      </c>
      <c r="L7" s="219"/>
      <c r="M7" s="220" t="s">
        <v>4</v>
      </c>
      <c r="N7" s="219" t="s">
        <v>5</v>
      </c>
      <c r="O7" s="219"/>
      <c r="P7" s="219" t="s">
        <v>4</v>
      </c>
      <c r="Q7" s="219" t="s">
        <v>5</v>
      </c>
      <c r="R7" s="219"/>
      <c r="S7" s="220" t="s">
        <v>4</v>
      </c>
      <c r="T7" s="219" t="s">
        <v>5</v>
      </c>
      <c r="U7" s="219"/>
      <c r="V7" s="220" t="s">
        <v>4</v>
      </c>
      <c r="W7" s="219" t="s">
        <v>5</v>
      </c>
      <c r="X7" s="219"/>
      <c r="Y7" s="221" t="s">
        <v>627</v>
      </c>
    </row>
    <row r="8" spans="1:29" ht="33.75" customHeight="1">
      <c r="A8" s="225"/>
      <c r="B8" s="223"/>
      <c r="C8" s="223"/>
      <c r="D8" s="223"/>
      <c r="E8" s="237"/>
      <c r="F8" s="235"/>
      <c r="G8" s="219"/>
      <c r="H8" s="40" t="s">
        <v>6</v>
      </c>
      <c r="I8" s="40" t="s">
        <v>7</v>
      </c>
      <c r="J8" s="219"/>
      <c r="K8" s="40" t="s">
        <v>6</v>
      </c>
      <c r="L8" s="40" t="s">
        <v>7</v>
      </c>
      <c r="M8" s="220"/>
      <c r="N8" s="40" t="s">
        <v>6</v>
      </c>
      <c r="O8" s="40" t="s">
        <v>7</v>
      </c>
      <c r="P8" s="219"/>
      <c r="Q8" s="40" t="s">
        <v>6</v>
      </c>
      <c r="R8" s="40" t="s">
        <v>7</v>
      </c>
      <c r="S8" s="220"/>
      <c r="T8" s="40" t="s">
        <v>6</v>
      </c>
      <c r="U8" s="40" t="s">
        <v>7</v>
      </c>
      <c r="V8" s="220"/>
      <c r="W8" s="40" t="s">
        <v>6</v>
      </c>
      <c r="X8" s="40" t="s">
        <v>7</v>
      </c>
      <c r="Y8" s="221"/>
    </row>
    <row r="9" spans="1:29" ht="12.75" customHeight="1">
      <c r="A9" s="184">
        <v>1</v>
      </c>
      <c r="B9" s="185">
        <v>2</v>
      </c>
      <c r="C9" s="185">
        <v>3</v>
      </c>
      <c r="D9" s="185">
        <v>4</v>
      </c>
      <c r="E9" s="185">
        <v>5</v>
      </c>
      <c r="F9" s="185">
        <v>6</v>
      </c>
      <c r="G9" s="185">
        <v>7</v>
      </c>
      <c r="H9" s="185">
        <v>8</v>
      </c>
      <c r="I9" s="185">
        <v>9</v>
      </c>
      <c r="J9" s="185">
        <v>10</v>
      </c>
      <c r="K9" s="185">
        <v>11</v>
      </c>
      <c r="L9" s="185">
        <v>12</v>
      </c>
      <c r="M9" s="210">
        <v>13</v>
      </c>
      <c r="N9" s="185">
        <v>14</v>
      </c>
      <c r="O9" s="185">
        <v>15</v>
      </c>
      <c r="P9" s="185">
        <v>16</v>
      </c>
      <c r="Q9" s="185">
        <v>17</v>
      </c>
      <c r="R9" s="185">
        <v>18</v>
      </c>
      <c r="S9" s="210">
        <v>19</v>
      </c>
      <c r="T9" s="185">
        <v>20</v>
      </c>
      <c r="U9" s="185">
        <v>21</v>
      </c>
      <c r="V9" s="210">
        <v>22</v>
      </c>
      <c r="W9" s="185">
        <v>23</v>
      </c>
      <c r="X9" s="185">
        <v>24</v>
      </c>
      <c r="Y9" s="169">
        <v>25</v>
      </c>
    </row>
    <row r="10" spans="1:29" s="177" customFormat="1" ht="21" customHeight="1">
      <c r="A10" s="26">
        <v>2000</v>
      </c>
      <c r="B10" s="27" t="s">
        <v>236</v>
      </c>
      <c r="C10" s="28" t="s">
        <v>237</v>
      </c>
      <c r="D10" s="28" t="s">
        <v>237</v>
      </c>
      <c r="E10" s="29" t="s">
        <v>238</v>
      </c>
      <c r="F10" s="30"/>
      <c r="G10" s="31">
        <f>SUM(G11,G106,G128,G154,G222,G267,G309,G338,G398,G442,G488)</f>
        <v>5163666.0561000016</v>
      </c>
      <c r="H10" s="31">
        <f>SUM(H11,H106,H128,H154,H222,H267,H309,H338,H398,H442,H488)</f>
        <v>4957559.3273000009</v>
      </c>
      <c r="I10" s="31">
        <f>SUM(I11,I106,I128,I154,I222,I267,I309,I338,I398,I442,)</f>
        <v>656106.72879999992</v>
      </c>
      <c r="J10" s="31">
        <f>SUM(J11,J106,J128,J154,J222,J267,J309,J338,J398,J442,J488)</f>
        <v>9193112.1372999996</v>
      </c>
      <c r="K10" s="31">
        <f>SUM(K11,K106,K128,K154,K222,K267,K309,K338,K398,K442,K488)</f>
        <v>6767596.0294999992</v>
      </c>
      <c r="L10" s="31">
        <f>SUM(L11,L106,L128,L154,L222,L267,L309,L338,L398,L442,)</f>
        <v>3351499.1077999999</v>
      </c>
      <c r="M10" s="211">
        <f>SUM(M11,M106,M128,M154,M222,M267,M309,M338,M398,M442,M488)</f>
        <v>10194165.146748021</v>
      </c>
      <c r="N10" s="31">
        <f>SUM(N11,N106,N128,N154,N222,N267,N309,N338,N398,N442,N488)</f>
        <v>7594422.8927480206</v>
      </c>
      <c r="O10" s="31">
        <f>SUM(O11,O106,O128,O154,O222,O267,O309,O338,O398,O442,)</f>
        <v>3525725.2540000007</v>
      </c>
      <c r="P10" s="32">
        <f t="shared" ref="P10:R11" si="0">M10-J10</f>
        <v>1001053.0094480217</v>
      </c>
      <c r="Q10" s="32">
        <f t="shared" si="0"/>
        <v>826826.86324802134</v>
      </c>
      <c r="R10" s="32">
        <f t="shared" si="0"/>
        <v>174226.14620000077</v>
      </c>
      <c r="S10" s="211">
        <f>SUM(S11,S106,S128,S154,S222,S267,S309,S338,S398,S442,S488)</f>
        <v>9596087.1517440714</v>
      </c>
      <c r="T10" s="31">
        <f>SUM(T11,T106,T128,T154,T222,T267,T309,T338,T398,T442,T488)</f>
        <v>8057087.1517440714</v>
      </c>
      <c r="U10" s="31">
        <f>SUM(U11,U106,U128,U154,U222,U267,U309,U338,U398,U442,)</f>
        <v>2742291.3297267305</v>
      </c>
      <c r="V10" s="211">
        <f>SUM(V11,V106,V128,V154,V222,V267,V309,V338,V398,V442,V488)</f>
        <v>10200959.642125793</v>
      </c>
      <c r="W10" s="31">
        <f>SUM(W11,W106,W128,W154,W222,W267,W309,W338,W398,W442,W488)</f>
        <v>8556959.6421257909</v>
      </c>
      <c r="X10" s="31">
        <f>SUM(X11,X106,X128,X154,X222,X267,X309,X338,X398,X442,)</f>
        <v>2925924.7534763534</v>
      </c>
      <c r="Y10" s="33"/>
      <c r="AA10" s="197"/>
    </row>
    <row r="11" spans="1:29" s="186" customFormat="1" ht="30.75" customHeight="1">
      <c r="A11" s="13">
        <v>2100</v>
      </c>
      <c r="B11" s="34" t="s">
        <v>109</v>
      </c>
      <c r="C11" s="34" t="s">
        <v>110</v>
      </c>
      <c r="D11" s="34" t="s">
        <v>110</v>
      </c>
      <c r="E11" s="29" t="s">
        <v>239</v>
      </c>
      <c r="F11" s="30"/>
      <c r="G11" s="31">
        <f t="shared" ref="G11:O11" si="1">SUM(G13,G47,G51,G66,G69,G74,G95,G98)</f>
        <v>965379.54149999982</v>
      </c>
      <c r="H11" s="31">
        <f t="shared" si="1"/>
        <v>944207.88849999988</v>
      </c>
      <c r="I11" s="31">
        <f t="shared" si="1"/>
        <v>21171.652999999998</v>
      </c>
      <c r="J11" s="31">
        <f t="shared" si="1"/>
        <v>1269790.3295</v>
      </c>
      <c r="K11" s="31">
        <f t="shared" si="1"/>
        <v>1202361.1295</v>
      </c>
      <c r="L11" s="31">
        <f t="shared" si="1"/>
        <v>67429.200000000012</v>
      </c>
      <c r="M11" s="211">
        <f t="shared" si="1"/>
        <v>1481395.0419980204</v>
      </c>
      <c r="N11" s="31">
        <f t="shared" si="1"/>
        <v>1420895.0419980204</v>
      </c>
      <c r="O11" s="31">
        <f t="shared" si="1"/>
        <v>60500</v>
      </c>
      <c r="P11" s="32">
        <f t="shared" si="0"/>
        <v>211604.71249802038</v>
      </c>
      <c r="Q11" s="32">
        <f t="shared" si="0"/>
        <v>218533.91249802033</v>
      </c>
      <c r="R11" s="32">
        <f t="shared" si="0"/>
        <v>-6929.2000000000116</v>
      </c>
      <c r="S11" s="211">
        <f t="shared" ref="S11:X11" si="2">SUM(S13,S47,S51,S66,S69,S74,S95,S98)</f>
        <v>1526966.5147340731</v>
      </c>
      <c r="T11" s="31">
        <f t="shared" si="2"/>
        <v>1467966.5147340731</v>
      </c>
      <c r="U11" s="31">
        <f t="shared" si="2"/>
        <v>59000</v>
      </c>
      <c r="V11" s="211">
        <f t="shared" si="2"/>
        <v>1598140.4402297931</v>
      </c>
      <c r="W11" s="31">
        <f t="shared" si="2"/>
        <v>1539140.4402297931</v>
      </c>
      <c r="X11" s="31">
        <f t="shared" si="2"/>
        <v>59000</v>
      </c>
      <c r="Y11" s="33"/>
      <c r="AA11" s="197"/>
    </row>
    <row r="12" spans="1:29" s="186" customFormat="1">
      <c r="A12" s="17"/>
      <c r="B12" s="35"/>
      <c r="C12" s="35"/>
      <c r="D12" s="35"/>
      <c r="E12" s="36" t="s">
        <v>5</v>
      </c>
      <c r="F12" s="37"/>
      <c r="G12" s="38"/>
      <c r="H12" s="38"/>
      <c r="I12" s="38"/>
      <c r="J12" s="38"/>
      <c r="K12" s="38"/>
      <c r="L12" s="38"/>
      <c r="M12" s="212"/>
      <c r="N12" s="38"/>
      <c r="O12" s="38"/>
      <c r="P12" s="38"/>
      <c r="Q12" s="38"/>
      <c r="R12" s="38"/>
      <c r="S12" s="212"/>
      <c r="T12" s="38"/>
      <c r="U12" s="38"/>
      <c r="V12" s="212"/>
      <c r="W12" s="38"/>
      <c r="X12" s="38"/>
      <c r="Y12" s="33"/>
      <c r="AA12" s="197"/>
    </row>
    <row r="13" spans="1:29" s="186" customFormat="1" ht="42">
      <c r="A13" s="13">
        <v>2110</v>
      </c>
      <c r="B13" s="34" t="s">
        <v>109</v>
      </c>
      <c r="C13" s="34" t="s">
        <v>240</v>
      </c>
      <c r="D13" s="34" t="s">
        <v>110</v>
      </c>
      <c r="E13" s="29" t="s">
        <v>241</v>
      </c>
      <c r="F13" s="30"/>
      <c r="G13" s="31">
        <f>SUM(G15)</f>
        <v>784147.22849999985</v>
      </c>
      <c r="H13" s="31">
        <f t="shared" ref="H13:O13" si="3">SUM(H15)</f>
        <v>764419.32549999992</v>
      </c>
      <c r="I13" s="31">
        <f t="shared" si="3"/>
        <v>19727.902999999998</v>
      </c>
      <c r="J13" s="31">
        <f t="shared" si="3"/>
        <v>990994.32950000011</v>
      </c>
      <c r="K13" s="31">
        <f t="shared" si="3"/>
        <v>939065.12950000004</v>
      </c>
      <c r="L13" s="31">
        <f t="shared" si="3"/>
        <v>51929.200000000004</v>
      </c>
      <c r="M13" s="211">
        <f t="shared" si="3"/>
        <v>1202599.0419980204</v>
      </c>
      <c r="N13" s="31">
        <f t="shared" si="3"/>
        <v>1157599.0419980204</v>
      </c>
      <c r="O13" s="31">
        <f t="shared" si="3"/>
        <v>45000</v>
      </c>
      <c r="P13" s="32">
        <f>M13-J13</f>
        <v>211604.71249802026</v>
      </c>
      <c r="Q13" s="32">
        <f>N13-K13</f>
        <v>218533.91249802033</v>
      </c>
      <c r="R13" s="32">
        <f>O13-L13</f>
        <v>-6929.2000000000044</v>
      </c>
      <c r="S13" s="211">
        <f t="shared" ref="S13:X13" si="4">SUM(S15)</f>
        <v>1248170.5147340731</v>
      </c>
      <c r="T13" s="31">
        <f t="shared" si="4"/>
        <v>1204670.5147340731</v>
      </c>
      <c r="U13" s="31">
        <f t="shared" si="4"/>
        <v>43500</v>
      </c>
      <c r="V13" s="211">
        <f t="shared" si="4"/>
        <v>1319344.4402297931</v>
      </c>
      <c r="W13" s="31">
        <f t="shared" si="4"/>
        <v>1275844.4402297931</v>
      </c>
      <c r="X13" s="31">
        <f t="shared" si="4"/>
        <v>43500</v>
      </c>
      <c r="Y13" s="33"/>
      <c r="AA13" s="197"/>
    </row>
    <row r="14" spans="1:29" s="186" customFormat="1">
      <c r="A14" s="17"/>
      <c r="B14" s="35"/>
      <c r="C14" s="35"/>
      <c r="D14" s="35"/>
      <c r="E14" s="36" t="s">
        <v>111</v>
      </c>
      <c r="F14" s="37"/>
      <c r="G14" s="38"/>
      <c r="H14" s="38"/>
      <c r="I14" s="38"/>
      <c r="J14" s="38"/>
      <c r="K14" s="38"/>
      <c r="L14" s="38"/>
      <c r="M14" s="212"/>
      <c r="N14" s="38"/>
      <c r="O14" s="38"/>
      <c r="P14" s="38"/>
      <c r="Q14" s="38"/>
      <c r="R14" s="38"/>
      <c r="S14" s="212"/>
      <c r="T14" s="38"/>
      <c r="U14" s="38"/>
      <c r="V14" s="212"/>
      <c r="W14" s="38"/>
      <c r="X14" s="38"/>
      <c r="Y14" s="33"/>
      <c r="AA14" s="197"/>
    </row>
    <row r="15" spans="1:29" ht="21">
      <c r="A15" s="17">
        <v>2111</v>
      </c>
      <c r="B15" s="35" t="s">
        <v>109</v>
      </c>
      <c r="C15" s="35" t="s">
        <v>240</v>
      </c>
      <c r="D15" s="35" t="s">
        <v>240</v>
      </c>
      <c r="E15" s="36" t="s">
        <v>242</v>
      </c>
      <c r="F15" s="30"/>
      <c r="G15" s="38">
        <f>SUM(G16:G43)</f>
        <v>784147.22849999985</v>
      </c>
      <c r="H15" s="38">
        <f t="shared" ref="H15:I15" si="5">SUM(H16:H43)</f>
        <v>764419.32549999992</v>
      </c>
      <c r="I15" s="38">
        <f t="shared" si="5"/>
        <v>19727.902999999998</v>
      </c>
      <c r="J15" s="38">
        <f>SUM(J16:J43)</f>
        <v>990994.32950000011</v>
      </c>
      <c r="K15" s="38">
        <f t="shared" ref="K15:X15" si="6">SUM(K16:K43)</f>
        <v>939065.12950000004</v>
      </c>
      <c r="L15" s="38">
        <f t="shared" si="6"/>
        <v>51929.200000000004</v>
      </c>
      <c r="M15" s="212">
        <f t="shared" si="6"/>
        <v>1202599.0419980204</v>
      </c>
      <c r="N15" s="38">
        <f t="shared" si="6"/>
        <v>1157599.0419980204</v>
      </c>
      <c r="O15" s="38">
        <f t="shared" si="6"/>
        <v>45000</v>
      </c>
      <c r="P15" s="38">
        <f t="shared" si="6"/>
        <v>211604.71249802032</v>
      </c>
      <c r="Q15" s="38">
        <f t="shared" si="6"/>
        <v>218533.91249802031</v>
      </c>
      <c r="R15" s="38">
        <f t="shared" si="6"/>
        <v>-6929.2</v>
      </c>
      <c r="S15" s="212">
        <f t="shared" si="6"/>
        <v>1248170.5147340731</v>
      </c>
      <c r="T15" s="38">
        <f t="shared" si="6"/>
        <v>1204670.5147340731</v>
      </c>
      <c r="U15" s="38">
        <f t="shared" si="6"/>
        <v>43500</v>
      </c>
      <c r="V15" s="212">
        <f t="shared" si="6"/>
        <v>1319344.4402297931</v>
      </c>
      <c r="W15" s="38">
        <f t="shared" si="6"/>
        <v>1275844.4402297931</v>
      </c>
      <c r="X15" s="38">
        <f t="shared" si="6"/>
        <v>43500</v>
      </c>
      <c r="Y15" s="33"/>
      <c r="AA15" s="197"/>
    </row>
    <row r="16" spans="1:29" ht="31.5">
      <c r="A16" s="17"/>
      <c r="B16" s="35"/>
      <c r="C16" s="35"/>
      <c r="D16" s="38"/>
      <c r="E16" s="39" t="s">
        <v>243</v>
      </c>
      <c r="F16" s="40">
        <v>4111</v>
      </c>
      <c r="G16" s="38">
        <f>SUM(H16:I16)</f>
        <v>542371.32499999995</v>
      </c>
      <c r="H16" s="38">
        <v>542371.32499999995</v>
      </c>
      <c r="I16" s="38"/>
      <c r="J16" s="38">
        <f>SUM(K16:L16)</f>
        <v>699404.12950000004</v>
      </c>
      <c r="K16" s="38">
        <v>699404.12950000004</v>
      </c>
      <c r="L16" s="38"/>
      <c r="M16" s="212">
        <f>SUM(N16:O16)</f>
        <v>873977.24199802033</v>
      </c>
      <c r="N16" s="38">
        <v>873977.24199802033</v>
      </c>
      <c r="O16" s="38"/>
      <c r="P16" s="33">
        <f t="shared" ref="P16:R81" si="7">M16-J16</f>
        <v>174573.11249802029</v>
      </c>
      <c r="Q16" s="33">
        <f t="shared" si="7"/>
        <v>174573.11249802029</v>
      </c>
      <c r="R16" s="33">
        <f t="shared" si="7"/>
        <v>0</v>
      </c>
      <c r="S16" s="212">
        <f>SUM(T16:U16)</f>
        <v>918048.71473407303</v>
      </c>
      <c r="T16" s="33">
        <v>918048.71473407303</v>
      </c>
      <c r="U16" s="38"/>
      <c r="V16" s="212">
        <f>SUM(W16:X16)</f>
        <v>989222.64022979303</v>
      </c>
      <c r="W16" s="38">
        <v>989222.64022979303</v>
      </c>
      <c r="X16" s="38"/>
      <c r="Y16" s="33" t="s">
        <v>615</v>
      </c>
      <c r="AA16" s="197"/>
      <c r="AB16" s="196"/>
      <c r="AC16" s="196"/>
    </row>
    <row r="17" spans="1:29" ht="21">
      <c r="A17" s="17"/>
      <c r="B17" s="35"/>
      <c r="C17" s="35"/>
      <c r="D17" s="38"/>
      <c r="E17" s="39" t="s">
        <v>244</v>
      </c>
      <c r="F17" s="40">
        <v>4112</v>
      </c>
      <c r="G17" s="38">
        <f t="shared" ref="G17:G44" si="8">SUM(H17:I17)</f>
        <v>66000</v>
      </c>
      <c r="H17" s="38">
        <v>66000</v>
      </c>
      <c r="I17" s="38"/>
      <c r="J17" s="38">
        <f t="shared" ref="J17:J44" si="9">SUM(K17:L17)</f>
        <v>45000</v>
      </c>
      <c r="K17" s="38">
        <v>45000</v>
      </c>
      <c r="L17" s="38"/>
      <c r="M17" s="212">
        <f t="shared" ref="M17:M44" si="10">SUM(N17:O17)</f>
        <v>70000</v>
      </c>
      <c r="N17" s="38">
        <v>70000</v>
      </c>
      <c r="O17" s="38"/>
      <c r="P17" s="33">
        <f t="shared" si="7"/>
        <v>25000</v>
      </c>
      <c r="Q17" s="33">
        <f t="shared" si="7"/>
        <v>25000</v>
      </c>
      <c r="R17" s="33">
        <f t="shared" si="7"/>
        <v>0</v>
      </c>
      <c r="S17" s="212">
        <f t="shared" ref="S17:S44" si="11">SUM(T17:U17)</f>
        <v>70000</v>
      </c>
      <c r="T17" s="38">
        <v>70000</v>
      </c>
      <c r="U17" s="38"/>
      <c r="V17" s="212">
        <f t="shared" ref="V17:V44" si="12">SUM(W17:X17)</f>
        <v>70000</v>
      </c>
      <c r="W17" s="38">
        <v>70000</v>
      </c>
      <c r="X17" s="38"/>
      <c r="Y17" s="33"/>
      <c r="AA17" s="197"/>
      <c r="AB17" s="196"/>
      <c r="AC17" s="196"/>
    </row>
    <row r="18" spans="1:29">
      <c r="A18" s="17"/>
      <c r="B18" s="35"/>
      <c r="C18" s="35"/>
      <c r="D18" s="38"/>
      <c r="E18" s="39" t="s">
        <v>245</v>
      </c>
      <c r="F18" s="40">
        <v>4212</v>
      </c>
      <c r="G18" s="38">
        <f t="shared" si="8"/>
        <v>15722.2667</v>
      </c>
      <c r="H18" s="38">
        <v>15722.2667</v>
      </c>
      <c r="I18" s="38"/>
      <c r="J18" s="38">
        <f t="shared" si="9"/>
        <v>25196</v>
      </c>
      <c r="K18" s="38">
        <v>25196</v>
      </c>
      <c r="L18" s="38"/>
      <c r="M18" s="212">
        <f t="shared" si="10"/>
        <v>25633.200000000001</v>
      </c>
      <c r="N18" s="38">
        <v>25633.200000000001</v>
      </c>
      <c r="O18" s="38"/>
      <c r="P18" s="33">
        <f t="shared" si="7"/>
        <v>437.20000000000073</v>
      </c>
      <c r="Q18" s="33">
        <f t="shared" si="7"/>
        <v>437.20000000000073</v>
      </c>
      <c r="R18" s="33">
        <f t="shared" si="7"/>
        <v>0</v>
      </c>
      <c r="S18" s="212">
        <f t="shared" si="11"/>
        <v>27633.200000000001</v>
      </c>
      <c r="T18" s="38">
        <v>27633.200000000001</v>
      </c>
      <c r="U18" s="38"/>
      <c r="V18" s="212">
        <f t="shared" si="12"/>
        <v>27633.200000000001</v>
      </c>
      <c r="W18" s="38">
        <v>27633.200000000001</v>
      </c>
      <c r="X18" s="38"/>
      <c r="Y18" s="33"/>
      <c r="AA18" s="197"/>
      <c r="AB18" s="196"/>
      <c r="AC18" s="196"/>
    </row>
    <row r="19" spans="1:29" s="187" customFormat="1">
      <c r="A19" s="17"/>
      <c r="B19" s="35"/>
      <c r="C19" s="35"/>
      <c r="D19" s="38"/>
      <c r="E19" s="39" t="s">
        <v>246</v>
      </c>
      <c r="F19" s="40">
        <v>4213</v>
      </c>
      <c r="G19" s="38">
        <f t="shared" si="8"/>
        <v>3897.5808999999999</v>
      </c>
      <c r="H19" s="38">
        <v>3897.5808999999999</v>
      </c>
      <c r="I19" s="38"/>
      <c r="J19" s="38">
        <f t="shared" si="9"/>
        <v>7302.9</v>
      </c>
      <c r="K19" s="38">
        <v>7302.9</v>
      </c>
      <c r="L19" s="38"/>
      <c r="M19" s="212">
        <f t="shared" si="10"/>
        <v>24310.5</v>
      </c>
      <c r="N19" s="38">
        <v>24310.5</v>
      </c>
      <c r="O19" s="38"/>
      <c r="P19" s="33">
        <f t="shared" si="7"/>
        <v>17007.599999999999</v>
      </c>
      <c r="Q19" s="33">
        <f t="shared" si="7"/>
        <v>17007.599999999999</v>
      </c>
      <c r="R19" s="33">
        <f t="shared" si="7"/>
        <v>0</v>
      </c>
      <c r="S19" s="212">
        <f t="shared" si="11"/>
        <v>25310.5</v>
      </c>
      <c r="T19" s="38">
        <v>25310.5</v>
      </c>
      <c r="U19" s="38"/>
      <c r="V19" s="212">
        <f t="shared" si="12"/>
        <v>25310.5</v>
      </c>
      <c r="W19" s="38">
        <v>25310.5</v>
      </c>
      <c r="X19" s="38"/>
      <c r="Y19" s="33"/>
      <c r="AA19" s="197"/>
      <c r="AB19" s="196"/>
      <c r="AC19" s="196"/>
    </row>
    <row r="20" spans="1:29" s="187" customFormat="1">
      <c r="A20" s="17"/>
      <c r="B20" s="35"/>
      <c r="C20" s="35"/>
      <c r="D20" s="38"/>
      <c r="E20" s="39" t="s">
        <v>247</v>
      </c>
      <c r="F20" s="40">
        <v>4214</v>
      </c>
      <c r="G20" s="38">
        <f t="shared" si="8"/>
        <v>6932.8316999999997</v>
      </c>
      <c r="H20" s="38">
        <v>6932.8316999999997</v>
      </c>
      <c r="I20" s="38"/>
      <c r="J20" s="38">
        <f t="shared" si="9"/>
        <v>9092.6</v>
      </c>
      <c r="K20" s="38">
        <v>9092.6</v>
      </c>
      <c r="L20" s="38"/>
      <c r="M20" s="212">
        <f t="shared" si="10"/>
        <v>9092.6</v>
      </c>
      <c r="N20" s="38">
        <f>+K20</f>
        <v>9092.6</v>
      </c>
      <c r="O20" s="38"/>
      <c r="P20" s="33">
        <f t="shared" si="7"/>
        <v>0</v>
      </c>
      <c r="Q20" s="33">
        <f t="shared" si="7"/>
        <v>0</v>
      </c>
      <c r="R20" s="33">
        <f t="shared" si="7"/>
        <v>0</v>
      </c>
      <c r="S20" s="212">
        <f t="shared" si="11"/>
        <v>9092.6</v>
      </c>
      <c r="T20" s="38">
        <f>+N20</f>
        <v>9092.6</v>
      </c>
      <c r="U20" s="38"/>
      <c r="V20" s="212">
        <f t="shared" si="12"/>
        <v>9092.6</v>
      </c>
      <c r="W20" s="38">
        <f>+T20</f>
        <v>9092.6</v>
      </c>
      <c r="X20" s="38"/>
      <c r="Y20" s="33"/>
      <c r="AA20" s="197"/>
      <c r="AB20" s="196"/>
      <c r="AC20" s="196"/>
    </row>
    <row r="21" spans="1:29" s="187" customFormat="1" ht="12.75">
      <c r="A21" s="17"/>
      <c r="B21" s="35"/>
      <c r="C21" s="35"/>
      <c r="D21" s="38"/>
      <c r="E21" s="52" t="s">
        <v>433</v>
      </c>
      <c r="F21" s="40">
        <v>4215</v>
      </c>
      <c r="G21" s="38">
        <f t="shared" si="8"/>
        <v>18506.5</v>
      </c>
      <c r="H21" s="38">
        <v>18506.5</v>
      </c>
      <c r="I21" s="38"/>
      <c r="J21" s="38">
        <f t="shared" si="9"/>
        <v>21779.5</v>
      </c>
      <c r="K21" s="38">
        <v>21779.5</v>
      </c>
      <c r="L21" s="38"/>
      <c r="M21" s="212">
        <f t="shared" ref="M21:M22" si="13">SUM(N21:O21)</f>
        <v>21779.5</v>
      </c>
      <c r="N21" s="38">
        <f>+K21</f>
        <v>21779.5</v>
      </c>
      <c r="O21" s="38"/>
      <c r="P21" s="33">
        <f t="shared" ref="P21:P22" si="14">M21-J21</f>
        <v>0</v>
      </c>
      <c r="Q21" s="33">
        <f t="shared" ref="Q21:Q22" si="15">N21-K21</f>
        <v>0</v>
      </c>
      <c r="R21" s="33">
        <f t="shared" ref="R21:R22" si="16">O21-L21</f>
        <v>0</v>
      </c>
      <c r="S21" s="212">
        <f t="shared" ref="S21:S22" si="17">SUM(T21:U21)</f>
        <v>21779.5</v>
      </c>
      <c r="T21" s="38">
        <f>+N21</f>
        <v>21779.5</v>
      </c>
      <c r="U21" s="38"/>
      <c r="V21" s="212">
        <f t="shared" ref="V21:V22" si="18">SUM(W21:X21)</f>
        <v>21779.5</v>
      </c>
      <c r="W21" s="38">
        <f>+T21</f>
        <v>21779.5</v>
      </c>
      <c r="X21" s="38"/>
      <c r="Y21" s="33"/>
      <c r="AA21" s="197"/>
      <c r="AB21" s="196"/>
      <c r="AC21" s="196"/>
    </row>
    <row r="22" spans="1:29" s="187" customFormat="1">
      <c r="A22" s="17"/>
      <c r="B22" s="35"/>
      <c r="C22" s="35"/>
      <c r="D22" s="38"/>
      <c r="E22" s="39" t="s">
        <v>248</v>
      </c>
      <c r="F22" s="40">
        <v>4216</v>
      </c>
      <c r="G22" s="38">
        <f t="shared" si="8"/>
        <v>4697.2</v>
      </c>
      <c r="H22" s="38">
        <v>4697.2</v>
      </c>
      <c r="I22" s="38"/>
      <c r="J22" s="38">
        <f t="shared" si="9"/>
        <v>10934.4</v>
      </c>
      <c r="K22" s="38">
        <v>10934.4</v>
      </c>
      <c r="L22" s="38"/>
      <c r="M22" s="212">
        <f t="shared" si="13"/>
        <v>10934.4</v>
      </c>
      <c r="N22" s="38">
        <f>+K22</f>
        <v>10934.4</v>
      </c>
      <c r="O22" s="38"/>
      <c r="P22" s="33">
        <f t="shared" si="14"/>
        <v>0</v>
      </c>
      <c r="Q22" s="33">
        <f t="shared" si="15"/>
        <v>0</v>
      </c>
      <c r="R22" s="33">
        <f t="shared" si="16"/>
        <v>0</v>
      </c>
      <c r="S22" s="212">
        <f t="shared" si="17"/>
        <v>10934.4</v>
      </c>
      <c r="T22" s="38">
        <f>+N22</f>
        <v>10934.4</v>
      </c>
      <c r="U22" s="38"/>
      <c r="V22" s="212">
        <f t="shared" si="18"/>
        <v>10934.4</v>
      </c>
      <c r="W22" s="38">
        <f>+T22</f>
        <v>10934.4</v>
      </c>
      <c r="X22" s="38"/>
      <c r="Y22" s="33"/>
      <c r="AA22" s="197"/>
      <c r="AB22" s="196"/>
      <c r="AC22" s="196"/>
    </row>
    <row r="23" spans="1:29" s="187" customFormat="1">
      <c r="A23" s="17"/>
      <c r="B23" s="35"/>
      <c r="C23" s="35"/>
      <c r="D23" s="38"/>
      <c r="E23" s="39" t="s">
        <v>249</v>
      </c>
      <c r="F23" s="40">
        <v>4217</v>
      </c>
      <c r="G23" s="38">
        <f t="shared" si="8"/>
        <v>0</v>
      </c>
      <c r="H23" s="38"/>
      <c r="I23" s="38"/>
      <c r="J23" s="38">
        <f t="shared" si="9"/>
        <v>0</v>
      </c>
      <c r="K23" s="38">
        <v>0</v>
      </c>
      <c r="L23" s="38"/>
      <c r="M23" s="212">
        <f t="shared" si="10"/>
        <v>0</v>
      </c>
      <c r="N23" s="38">
        <v>0</v>
      </c>
      <c r="O23" s="38"/>
      <c r="P23" s="33">
        <f t="shared" si="7"/>
        <v>0</v>
      </c>
      <c r="Q23" s="33">
        <f t="shared" si="7"/>
        <v>0</v>
      </c>
      <c r="R23" s="33">
        <f t="shared" si="7"/>
        <v>0</v>
      </c>
      <c r="S23" s="212">
        <f t="shared" si="11"/>
        <v>0</v>
      </c>
      <c r="T23" s="38">
        <v>0</v>
      </c>
      <c r="U23" s="38"/>
      <c r="V23" s="212">
        <f t="shared" si="12"/>
        <v>0</v>
      </c>
      <c r="W23" s="38">
        <v>0</v>
      </c>
      <c r="X23" s="38"/>
      <c r="Y23" s="33"/>
      <c r="AA23" s="197"/>
      <c r="AB23" s="196"/>
      <c r="AC23" s="196"/>
    </row>
    <row r="24" spans="1:29" s="187" customFormat="1">
      <c r="A24" s="17"/>
      <c r="B24" s="35"/>
      <c r="C24" s="35"/>
      <c r="D24" s="38"/>
      <c r="E24" s="39" t="s">
        <v>250</v>
      </c>
      <c r="F24" s="40">
        <v>4221</v>
      </c>
      <c r="G24" s="38">
        <f t="shared" si="8"/>
        <v>961</v>
      </c>
      <c r="H24" s="38">
        <v>961</v>
      </c>
      <c r="I24" s="38"/>
      <c r="J24" s="38">
        <f t="shared" si="9"/>
        <v>1000</v>
      </c>
      <c r="K24" s="38">
        <v>1000</v>
      </c>
      <c r="L24" s="38"/>
      <c r="M24" s="212">
        <f t="shared" si="10"/>
        <v>2516</v>
      </c>
      <c r="N24" s="38">
        <v>2516</v>
      </c>
      <c r="O24" s="38"/>
      <c r="P24" s="33">
        <f t="shared" si="7"/>
        <v>1516</v>
      </c>
      <c r="Q24" s="33">
        <f t="shared" si="7"/>
        <v>1516</v>
      </c>
      <c r="R24" s="33">
        <f t="shared" si="7"/>
        <v>0</v>
      </c>
      <c r="S24" s="212">
        <f t="shared" si="11"/>
        <v>2516</v>
      </c>
      <c r="T24" s="38">
        <v>2516</v>
      </c>
      <c r="U24" s="38"/>
      <c r="V24" s="212">
        <f t="shared" si="12"/>
        <v>2516</v>
      </c>
      <c r="W24" s="38">
        <v>2516</v>
      </c>
      <c r="X24" s="38"/>
      <c r="Y24" s="33"/>
      <c r="AA24" s="197"/>
      <c r="AB24" s="196"/>
      <c r="AC24" s="196"/>
    </row>
    <row r="25" spans="1:29" s="187" customFormat="1">
      <c r="A25" s="17"/>
      <c r="B25" s="35"/>
      <c r="C25" s="35"/>
      <c r="D25" s="38"/>
      <c r="E25" s="39" t="s">
        <v>251</v>
      </c>
      <c r="F25" s="40">
        <v>4222</v>
      </c>
      <c r="G25" s="38">
        <f t="shared" si="8"/>
        <v>0</v>
      </c>
      <c r="H25" s="38">
        <v>0</v>
      </c>
      <c r="I25" s="38"/>
      <c r="J25" s="38">
        <f t="shared" si="9"/>
        <v>1000</v>
      </c>
      <c r="K25" s="38">
        <v>1000</v>
      </c>
      <c r="L25" s="38"/>
      <c r="M25" s="212">
        <f t="shared" si="10"/>
        <v>1000</v>
      </c>
      <c r="N25" s="38">
        <f t="shared" ref="N25:N30" si="19">+K25</f>
        <v>1000</v>
      </c>
      <c r="O25" s="38"/>
      <c r="P25" s="33">
        <f t="shared" si="7"/>
        <v>0</v>
      </c>
      <c r="Q25" s="33">
        <f t="shared" si="7"/>
        <v>0</v>
      </c>
      <c r="R25" s="33">
        <f t="shared" si="7"/>
        <v>0</v>
      </c>
      <c r="S25" s="212">
        <f t="shared" si="11"/>
        <v>1000</v>
      </c>
      <c r="T25" s="38">
        <f t="shared" ref="T25:T30" si="20">+N25</f>
        <v>1000</v>
      </c>
      <c r="U25" s="38"/>
      <c r="V25" s="212">
        <f t="shared" si="12"/>
        <v>1000</v>
      </c>
      <c r="W25" s="38">
        <f t="shared" ref="W25:W30" si="21">+T25</f>
        <v>1000</v>
      </c>
      <c r="X25" s="38"/>
      <c r="Y25" s="33"/>
      <c r="AA25" s="197"/>
      <c r="AB25" s="196"/>
      <c r="AC25" s="196"/>
    </row>
    <row r="26" spans="1:29" s="187" customFormat="1">
      <c r="A26" s="17"/>
      <c r="B26" s="35"/>
      <c r="C26" s="35"/>
      <c r="D26" s="38"/>
      <c r="E26" s="39" t="s">
        <v>252</v>
      </c>
      <c r="F26" s="40">
        <v>4232</v>
      </c>
      <c r="G26" s="38">
        <f t="shared" si="8"/>
        <v>9288</v>
      </c>
      <c r="H26" s="38">
        <v>9288</v>
      </c>
      <c r="I26" s="38"/>
      <c r="J26" s="38">
        <f t="shared" si="9"/>
        <v>18000</v>
      </c>
      <c r="K26" s="38">
        <v>18000</v>
      </c>
      <c r="L26" s="38"/>
      <c r="M26" s="212">
        <f t="shared" ref="M26:M30" si="22">SUM(N26:O26)</f>
        <v>18000</v>
      </c>
      <c r="N26" s="38">
        <f t="shared" si="19"/>
        <v>18000</v>
      </c>
      <c r="O26" s="38"/>
      <c r="P26" s="33">
        <f t="shared" ref="P26:P30" si="23">M26-J26</f>
        <v>0</v>
      </c>
      <c r="Q26" s="33">
        <f t="shared" ref="Q26:Q30" si="24">N26-K26</f>
        <v>0</v>
      </c>
      <c r="R26" s="33">
        <f t="shared" ref="R26:R30" si="25">O26-L26</f>
        <v>0</v>
      </c>
      <c r="S26" s="212">
        <f t="shared" ref="S26:S30" si="26">SUM(T26:U26)</f>
        <v>18000</v>
      </c>
      <c r="T26" s="38">
        <f t="shared" si="20"/>
        <v>18000</v>
      </c>
      <c r="U26" s="38"/>
      <c r="V26" s="212">
        <f t="shared" ref="V26:V30" si="27">SUM(W26:X26)</f>
        <v>18000</v>
      </c>
      <c r="W26" s="38">
        <f t="shared" si="21"/>
        <v>18000</v>
      </c>
      <c r="X26" s="38"/>
      <c r="Y26" s="33"/>
      <c r="AA26" s="197"/>
      <c r="AB26" s="196"/>
      <c r="AC26" s="196"/>
    </row>
    <row r="27" spans="1:29" s="177" customFormat="1">
      <c r="A27" s="17"/>
      <c r="B27" s="35"/>
      <c r="C27" s="35"/>
      <c r="D27" s="38"/>
      <c r="E27" s="39" t="s">
        <v>253</v>
      </c>
      <c r="F27" s="40">
        <v>4234</v>
      </c>
      <c r="G27" s="38">
        <f t="shared" si="8"/>
        <v>2061</v>
      </c>
      <c r="H27" s="38">
        <v>2061</v>
      </c>
      <c r="I27" s="38"/>
      <c r="J27" s="38">
        <f t="shared" si="9"/>
        <v>6669</v>
      </c>
      <c r="K27" s="38">
        <v>6669</v>
      </c>
      <c r="L27" s="38"/>
      <c r="M27" s="212">
        <f t="shared" si="22"/>
        <v>6669</v>
      </c>
      <c r="N27" s="38">
        <f t="shared" si="19"/>
        <v>6669</v>
      </c>
      <c r="O27" s="38"/>
      <c r="P27" s="33">
        <f t="shared" si="23"/>
        <v>0</v>
      </c>
      <c r="Q27" s="33">
        <f t="shared" si="24"/>
        <v>0</v>
      </c>
      <c r="R27" s="33">
        <f t="shared" si="25"/>
        <v>0</v>
      </c>
      <c r="S27" s="212">
        <f t="shared" si="26"/>
        <v>6669</v>
      </c>
      <c r="T27" s="38">
        <f t="shared" si="20"/>
        <v>6669</v>
      </c>
      <c r="U27" s="38"/>
      <c r="V27" s="212">
        <f t="shared" si="27"/>
        <v>6669</v>
      </c>
      <c r="W27" s="38">
        <f t="shared" si="21"/>
        <v>6669</v>
      </c>
      <c r="X27" s="38"/>
      <c r="Y27" s="33"/>
      <c r="AA27" s="197"/>
      <c r="AB27" s="196"/>
      <c r="AC27" s="196"/>
    </row>
    <row r="28" spans="1:29" s="177" customFormat="1">
      <c r="A28" s="17"/>
      <c r="B28" s="35"/>
      <c r="C28" s="35"/>
      <c r="D28" s="38"/>
      <c r="E28" s="39" t="s">
        <v>254</v>
      </c>
      <c r="F28" s="40">
        <v>4237</v>
      </c>
      <c r="G28" s="38">
        <f t="shared" si="8"/>
        <v>18375.262200000001</v>
      </c>
      <c r="H28" s="38">
        <v>18375.262200000001</v>
      </c>
      <c r="I28" s="38"/>
      <c r="J28" s="38">
        <f t="shared" si="9"/>
        <v>16308.2</v>
      </c>
      <c r="K28" s="38">
        <v>16308.2</v>
      </c>
      <c r="L28" s="38"/>
      <c r="M28" s="212">
        <f t="shared" si="22"/>
        <v>16308.2</v>
      </c>
      <c r="N28" s="38">
        <f t="shared" si="19"/>
        <v>16308.2</v>
      </c>
      <c r="O28" s="38"/>
      <c r="P28" s="33">
        <f t="shared" si="23"/>
        <v>0</v>
      </c>
      <c r="Q28" s="33">
        <f t="shared" si="24"/>
        <v>0</v>
      </c>
      <c r="R28" s="33">
        <f t="shared" si="25"/>
        <v>0</v>
      </c>
      <c r="S28" s="212">
        <f t="shared" si="26"/>
        <v>16308.2</v>
      </c>
      <c r="T28" s="38">
        <f t="shared" si="20"/>
        <v>16308.2</v>
      </c>
      <c r="U28" s="38"/>
      <c r="V28" s="212">
        <f t="shared" si="27"/>
        <v>16308.2</v>
      </c>
      <c r="W28" s="38">
        <f t="shared" si="21"/>
        <v>16308.2</v>
      </c>
      <c r="X28" s="38"/>
      <c r="Y28" s="33"/>
      <c r="AA28" s="197"/>
      <c r="AB28" s="196"/>
      <c r="AC28" s="196"/>
    </row>
    <row r="29" spans="1:29" s="177" customFormat="1">
      <c r="A29" s="17"/>
      <c r="B29" s="35"/>
      <c r="C29" s="35"/>
      <c r="D29" s="38"/>
      <c r="E29" s="39" t="s">
        <v>255</v>
      </c>
      <c r="F29" s="40">
        <v>4239</v>
      </c>
      <c r="G29" s="38">
        <f t="shared" si="8"/>
        <v>18400.677</v>
      </c>
      <c r="H29" s="38">
        <v>18400.677</v>
      </c>
      <c r="I29" s="38"/>
      <c r="J29" s="38">
        <f t="shared" si="9"/>
        <v>8291.1</v>
      </c>
      <c r="K29" s="38">
        <v>8291.1</v>
      </c>
      <c r="L29" s="38"/>
      <c r="M29" s="212">
        <f t="shared" si="22"/>
        <v>8291.1</v>
      </c>
      <c r="N29" s="38">
        <f t="shared" si="19"/>
        <v>8291.1</v>
      </c>
      <c r="O29" s="38"/>
      <c r="P29" s="33">
        <f t="shared" si="23"/>
        <v>0</v>
      </c>
      <c r="Q29" s="33">
        <f t="shared" si="24"/>
        <v>0</v>
      </c>
      <c r="R29" s="33">
        <f t="shared" si="25"/>
        <v>0</v>
      </c>
      <c r="S29" s="212">
        <f t="shared" si="26"/>
        <v>8291.1</v>
      </c>
      <c r="T29" s="38">
        <f t="shared" si="20"/>
        <v>8291.1</v>
      </c>
      <c r="U29" s="38"/>
      <c r="V29" s="212">
        <f t="shared" si="27"/>
        <v>8291.1</v>
      </c>
      <c r="W29" s="38">
        <f t="shared" si="21"/>
        <v>8291.1</v>
      </c>
      <c r="X29" s="38"/>
      <c r="Y29" s="33"/>
      <c r="AA29" s="197"/>
      <c r="AB29" s="196"/>
      <c r="AC29" s="196"/>
    </row>
    <row r="30" spans="1:29" s="177" customFormat="1">
      <c r="A30" s="17"/>
      <c r="B30" s="35"/>
      <c r="C30" s="35"/>
      <c r="D30" s="38"/>
      <c r="E30" s="39" t="s">
        <v>256</v>
      </c>
      <c r="F30" s="40">
        <v>4241</v>
      </c>
      <c r="G30" s="38">
        <f t="shared" si="8"/>
        <v>31016.838</v>
      </c>
      <c r="H30" s="38">
        <v>31016.838</v>
      </c>
      <c r="I30" s="38"/>
      <c r="J30" s="38">
        <f t="shared" si="9"/>
        <v>20167.3</v>
      </c>
      <c r="K30" s="38">
        <v>20167.3</v>
      </c>
      <c r="L30" s="38"/>
      <c r="M30" s="212">
        <f t="shared" si="22"/>
        <v>20167.3</v>
      </c>
      <c r="N30" s="38">
        <f t="shared" si="19"/>
        <v>20167.3</v>
      </c>
      <c r="O30" s="38"/>
      <c r="P30" s="33">
        <f t="shared" si="23"/>
        <v>0</v>
      </c>
      <c r="Q30" s="33">
        <f t="shared" si="24"/>
        <v>0</v>
      </c>
      <c r="R30" s="33">
        <f t="shared" si="25"/>
        <v>0</v>
      </c>
      <c r="S30" s="212">
        <f t="shared" si="26"/>
        <v>20167.3</v>
      </c>
      <c r="T30" s="38">
        <f t="shared" si="20"/>
        <v>20167.3</v>
      </c>
      <c r="U30" s="38"/>
      <c r="V30" s="212">
        <f t="shared" si="27"/>
        <v>20167.3</v>
      </c>
      <c r="W30" s="38">
        <f t="shared" si="21"/>
        <v>20167.3</v>
      </c>
      <c r="X30" s="38"/>
      <c r="Y30" s="33"/>
      <c r="AA30" s="197"/>
      <c r="AB30" s="196"/>
      <c r="AC30" s="196"/>
    </row>
    <row r="31" spans="1:29" s="177" customFormat="1" ht="21">
      <c r="A31" s="17"/>
      <c r="B31" s="35"/>
      <c r="C31" s="35"/>
      <c r="D31" s="38"/>
      <c r="E31" s="39" t="s">
        <v>257</v>
      </c>
      <c r="F31" s="40">
        <v>4251</v>
      </c>
      <c r="G31" s="38">
        <f t="shared" si="8"/>
        <v>0</v>
      </c>
      <c r="H31" s="38"/>
      <c r="I31" s="38"/>
      <c r="J31" s="38">
        <f t="shared" si="9"/>
        <v>0</v>
      </c>
      <c r="K31" s="38">
        <v>0</v>
      </c>
      <c r="L31" s="38"/>
      <c r="M31" s="212">
        <f t="shared" si="10"/>
        <v>0</v>
      </c>
      <c r="N31" s="38">
        <v>0</v>
      </c>
      <c r="O31" s="38"/>
      <c r="P31" s="33">
        <f t="shared" si="7"/>
        <v>0</v>
      </c>
      <c r="Q31" s="33">
        <f t="shared" si="7"/>
        <v>0</v>
      </c>
      <c r="R31" s="33">
        <f t="shared" si="7"/>
        <v>0</v>
      </c>
      <c r="S31" s="212">
        <f t="shared" si="11"/>
        <v>0</v>
      </c>
      <c r="T31" s="38">
        <v>0</v>
      </c>
      <c r="U31" s="38"/>
      <c r="V31" s="212">
        <f t="shared" si="12"/>
        <v>0</v>
      </c>
      <c r="W31" s="38">
        <v>0</v>
      </c>
      <c r="X31" s="38"/>
      <c r="Y31" s="33"/>
      <c r="AA31" s="197"/>
      <c r="AB31" s="196"/>
      <c r="AC31" s="196"/>
    </row>
    <row r="32" spans="1:29" s="177" customFormat="1" ht="21">
      <c r="A32" s="17"/>
      <c r="B32" s="35"/>
      <c r="C32" s="35"/>
      <c r="D32" s="38"/>
      <c r="E32" s="39" t="s">
        <v>258</v>
      </c>
      <c r="F32" s="40">
        <v>4252</v>
      </c>
      <c r="G32" s="38">
        <f t="shared" si="8"/>
        <v>720.5</v>
      </c>
      <c r="H32" s="38">
        <v>720.5</v>
      </c>
      <c r="I32" s="38"/>
      <c r="J32" s="38">
        <f t="shared" si="9"/>
        <v>2000</v>
      </c>
      <c r="K32" s="38">
        <v>2000</v>
      </c>
      <c r="L32" s="38"/>
      <c r="M32" s="212">
        <f t="shared" ref="M32:M34" si="28">SUM(N32:O32)</f>
        <v>2000</v>
      </c>
      <c r="N32" s="38">
        <f>+K32</f>
        <v>2000</v>
      </c>
      <c r="O32" s="38"/>
      <c r="P32" s="33">
        <f t="shared" ref="P32:P34" si="29">M32-J32</f>
        <v>0</v>
      </c>
      <c r="Q32" s="33">
        <f t="shared" ref="Q32:Q34" si="30">N32-K32</f>
        <v>0</v>
      </c>
      <c r="R32" s="33">
        <f t="shared" ref="R32:R34" si="31">O32-L32</f>
        <v>0</v>
      </c>
      <c r="S32" s="212">
        <f t="shared" ref="S32:S34" si="32">SUM(T32:U32)</f>
        <v>2000</v>
      </c>
      <c r="T32" s="38">
        <f>+N32</f>
        <v>2000</v>
      </c>
      <c r="U32" s="38"/>
      <c r="V32" s="212">
        <f t="shared" ref="V32:V34" si="33">SUM(W32:X32)</f>
        <v>2000</v>
      </c>
      <c r="W32" s="38">
        <f>+T32</f>
        <v>2000</v>
      </c>
      <c r="X32" s="38"/>
      <c r="Y32" s="33"/>
      <c r="AA32" s="197"/>
      <c r="AB32" s="196"/>
      <c r="AC32" s="196"/>
    </row>
    <row r="33" spans="1:29" s="177" customFormat="1">
      <c r="A33" s="17"/>
      <c r="B33" s="35"/>
      <c r="C33" s="35"/>
      <c r="D33" s="38"/>
      <c r="E33" s="39" t="s">
        <v>259</v>
      </c>
      <c r="F33" s="40">
        <v>4261</v>
      </c>
      <c r="G33" s="38">
        <f t="shared" si="8"/>
        <v>2686.3694999999998</v>
      </c>
      <c r="H33" s="38">
        <v>2686.3694999999998</v>
      </c>
      <c r="I33" s="38"/>
      <c r="J33" s="38">
        <f t="shared" si="9"/>
        <v>5000</v>
      </c>
      <c r="K33" s="38">
        <v>5000</v>
      </c>
      <c r="L33" s="38"/>
      <c r="M33" s="212">
        <f t="shared" si="28"/>
        <v>5000</v>
      </c>
      <c r="N33" s="38">
        <f>+K33</f>
        <v>5000</v>
      </c>
      <c r="O33" s="38"/>
      <c r="P33" s="33">
        <f t="shared" si="29"/>
        <v>0</v>
      </c>
      <c r="Q33" s="33">
        <f t="shared" si="30"/>
        <v>0</v>
      </c>
      <c r="R33" s="33">
        <f t="shared" si="31"/>
        <v>0</v>
      </c>
      <c r="S33" s="212">
        <f t="shared" si="32"/>
        <v>5000</v>
      </c>
      <c r="T33" s="38">
        <f>+N33</f>
        <v>5000</v>
      </c>
      <c r="U33" s="38"/>
      <c r="V33" s="212">
        <f t="shared" si="33"/>
        <v>5000</v>
      </c>
      <c r="W33" s="38">
        <f>+T33</f>
        <v>5000</v>
      </c>
      <c r="X33" s="38"/>
      <c r="Y33" s="33"/>
      <c r="AA33" s="197"/>
      <c r="AB33" s="196"/>
      <c r="AC33" s="196"/>
    </row>
    <row r="34" spans="1:29" s="177" customFormat="1">
      <c r="A34" s="17"/>
      <c r="B34" s="35"/>
      <c r="C34" s="35"/>
      <c r="D34" s="38"/>
      <c r="E34" s="39" t="s">
        <v>260</v>
      </c>
      <c r="F34" s="40">
        <v>4264</v>
      </c>
      <c r="G34" s="38">
        <f t="shared" si="8"/>
        <v>11995.781999999999</v>
      </c>
      <c r="H34" s="38">
        <v>11995.781999999999</v>
      </c>
      <c r="I34" s="38"/>
      <c r="J34" s="38">
        <f t="shared" si="9"/>
        <v>26210.1</v>
      </c>
      <c r="K34" s="38">
        <v>26210.1</v>
      </c>
      <c r="L34" s="38"/>
      <c r="M34" s="212">
        <f t="shared" si="28"/>
        <v>26210.1</v>
      </c>
      <c r="N34" s="38">
        <f>+K34</f>
        <v>26210.1</v>
      </c>
      <c r="O34" s="38"/>
      <c r="P34" s="33">
        <f t="shared" si="29"/>
        <v>0</v>
      </c>
      <c r="Q34" s="33">
        <f t="shared" si="30"/>
        <v>0</v>
      </c>
      <c r="R34" s="33">
        <f t="shared" si="31"/>
        <v>0</v>
      </c>
      <c r="S34" s="212">
        <f t="shared" si="32"/>
        <v>26210.1</v>
      </c>
      <c r="T34" s="38">
        <f>+N34</f>
        <v>26210.1</v>
      </c>
      <c r="U34" s="38"/>
      <c r="V34" s="212">
        <f t="shared" si="33"/>
        <v>26210.1</v>
      </c>
      <c r="W34" s="38">
        <f>+T34</f>
        <v>26210.1</v>
      </c>
      <c r="X34" s="38"/>
      <c r="Y34" s="33"/>
      <c r="AA34" s="197"/>
      <c r="AB34" s="196"/>
      <c r="AC34" s="196"/>
    </row>
    <row r="35" spans="1:29">
      <c r="A35" s="17"/>
      <c r="B35" s="35"/>
      <c r="C35" s="35"/>
      <c r="D35" s="38"/>
      <c r="E35" s="39" t="s">
        <v>261</v>
      </c>
      <c r="F35" s="40">
        <v>4267</v>
      </c>
      <c r="G35" s="38">
        <f t="shared" si="8"/>
        <v>0</v>
      </c>
      <c r="H35" s="38"/>
      <c r="I35" s="38"/>
      <c r="J35" s="38">
        <f t="shared" si="9"/>
        <v>0</v>
      </c>
      <c r="K35" s="38"/>
      <c r="L35" s="38"/>
      <c r="M35" s="212">
        <f t="shared" si="10"/>
        <v>0</v>
      </c>
      <c r="N35" s="38"/>
      <c r="O35" s="38"/>
      <c r="P35" s="33">
        <f t="shared" si="7"/>
        <v>0</v>
      </c>
      <c r="Q35" s="33">
        <f t="shared" si="7"/>
        <v>0</v>
      </c>
      <c r="R35" s="33">
        <f t="shared" si="7"/>
        <v>0</v>
      </c>
      <c r="S35" s="212">
        <f t="shared" si="11"/>
        <v>0</v>
      </c>
      <c r="T35" s="38"/>
      <c r="U35" s="38"/>
      <c r="V35" s="212">
        <f t="shared" si="12"/>
        <v>0</v>
      </c>
      <c r="W35" s="38"/>
      <c r="X35" s="38"/>
      <c r="Y35" s="33"/>
      <c r="AA35" s="197"/>
      <c r="AB35" s="196"/>
      <c r="AC35" s="196"/>
    </row>
    <row r="36" spans="1:29">
      <c r="A36" s="17"/>
      <c r="B36" s="35"/>
      <c r="C36" s="35"/>
      <c r="D36" s="38"/>
      <c r="E36" s="39" t="s">
        <v>262</v>
      </c>
      <c r="F36" s="40">
        <v>4269</v>
      </c>
      <c r="G36" s="38">
        <f t="shared" si="8"/>
        <v>9558.0115000000005</v>
      </c>
      <c r="H36" s="38">
        <v>9558.0115000000005</v>
      </c>
      <c r="I36" s="38"/>
      <c r="J36" s="38">
        <f t="shared" si="9"/>
        <v>11159.9</v>
      </c>
      <c r="K36" s="38">
        <v>11159.9</v>
      </c>
      <c r="L36" s="38"/>
      <c r="M36" s="212">
        <f t="shared" ref="M36" si="34">SUM(N36:O36)</f>
        <v>11159.9</v>
      </c>
      <c r="N36" s="38">
        <f>+K36</f>
        <v>11159.9</v>
      </c>
      <c r="O36" s="38"/>
      <c r="P36" s="33">
        <f t="shared" ref="P36" si="35">M36-J36</f>
        <v>0</v>
      </c>
      <c r="Q36" s="33">
        <f t="shared" ref="Q36" si="36">N36-K36</f>
        <v>0</v>
      </c>
      <c r="R36" s="33">
        <f t="shared" ref="R36" si="37">O36-L36</f>
        <v>0</v>
      </c>
      <c r="S36" s="212">
        <f t="shared" ref="S36" si="38">SUM(T36:U36)</f>
        <v>11159.9</v>
      </c>
      <c r="T36" s="38">
        <f>+N36</f>
        <v>11159.9</v>
      </c>
      <c r="U36" s="38"/>
      <c r="V36" s="212">
        <f t="shared" ref="V36" si="39">SUM(W36:X36)</f>
        <v>11159.9</v>
      </c>
      <c r="W36" s="38">
        <f>+T36</f>
        <v>11159.9</v>
      </c>
      <c r="X36" s="38"/>
      <c r="Y36" s="33"/>
      <c r="AA36" s="197"/>
      <c r="AB36" s="196"/>
      <c r="AC36" s="196"/>
    </row>
    <row r="37" spans="1:29">
      <c r="A37" s="17"/>
      <c r="B37" s="35"/>
      <c r="C37" s="35"/>
      <c r="D37" s="38"/>
      <c r="E37" s="39" t="s">
        <v>263</v>
      </c>
      <c r="F37" s="40">
        <v>4822</v>
      </c>
      <c r="G37" s="38">
        <f t="shared" si="8"/>
        <v>0</v>
      </c>
      <c r="H37" s="38"/>
      <c r="I37" s="38"/>
      <c r="J37" s="38">
        <f t="shared" si="9"/>
        <v>0</v>
      </c>
      <c r="K37" s="38"/>
      <c r="L37" s="38"/>
      <c r="M37" s="212">
        <f t="shared" si="10"/>
        <v>0</v>
      </c>
      <c r="N37" s="38"/>
      <c r="O37" s="38"/>
      <c r="P37" s="33">
        <f t="shared" si="7"/>
        <v>0</v>
      </c>
      <c r="Q37" s="33">
        <f t="shared" si="7"/>
        <v>0</v>
      </c>
      <c r="R37" s="33">
        <f t="shared" si="7"/>
        <v>0</v>
      </c>
      <c r="S37" s="212">
        <f t="shared" si="11"/>
        <v>0</v>
      </c>
      <c r="T37" s="38"/>
      <c r="U37" s="38"/>
      <c r="V37" s="212">
        <f t="shared" si="12"/>
        <v>0</v>
      </c>
      <c r="W37" s="38"/>
      <c r="X37" s="38"/>
      <c r="Y37" s="33"/>
      <c r="AA37" s="197"/>
      <c r="AB37" s="196"/>
      <c r="AC37" s="196"/>
    </row>
    <row r="38" spans="1:29">
      <c r="A38" s="17"/>
      <c r="B38" s="35"/>
      <c r="C38" s="35"/>
      <c r="D38" s="38"/>
      <c r="E38" s="39" t="s">
        <v>264</v>
      </c>
      <c r="F38" s="40">
        <v>4823</v>
      </c>
      <c r="G38" s="38">
        <f t="shared" si="8"/>
        <v>1228.181</v>
      </c>
      <c r="H38" s="38">
        <v>1228.181</v>
      </c>
      <c r="I38" s="38"/>
      <c r="J38" s="38">
        <f t="shared" si="9"/>
        <v>4550</v>
      </c>
      <c r="K38" s="38">
        <v>4550</v>
      </c>
      <c r="L38" s="38"/>
      <c r="M38" s="212">
        <f t="shared" ref="M38" si="40">SUM(N38:O38)</f>
        <v>4550</v>
      </c>
      <c r="N38" s="38">
        <f>+K38</f>
        <v>4550</v>
      </c>
      <c r="O38" s="38"/>
      <c r="P38" s="33">
        <f t="shared" ref="P38" si="41">M38-J38</f>
        <v>0</v>
      </c>
      <c r="Q38" s="33">
        <f t="shared" ref="Q38" si="42">N38-K38</f>
        <v>0</v>
      </c>
      <c r="R38" s="33">
        <f t="shared" ref="R38" si="43">O38-L38</f>
        <v>0</v>
      </c>
      <c r="S38" s="212">
        <f t="shared" ref="S38" si="44">SUM(T38:U38)</f>
        <v>4550</v>
      </c>
      <c r="T38" s="38">
        <f>+N38</f>
        <v>4550</v>
      </c>
      <c r="U38" s="38"/>
      <c r="V38" s="212">
        <f t="shared" ref="V38" si="45">SUM(W38:X38)</f>
        <v>4550</v>
      </c>
      <c r="W38" s="38">
        <f>+T38</f>
        <v>4550</v>
      </c>
      <c r="X38" s="38"/>
      <c r="Y38" s="33"/>
      <c r="AA38" s="197"/>
      <c r="AB38" s="196"/>
      <c r="AC38" s="196"/>
    </row>
    <row r="39" spans="1:29" ht="73.5">
      <c r="A39" s="17"/>
      <c r="B39" s="35"/>
      <c r="C39" s="35"/>
      <c r="D39" s="38"/>
      <c r="E39" s="39" t="s">
        <v>265</v>
      </c>
      <c r="F39" s="40">
        <v>5113</v>
      </c>
      <c r="G39" s="38">
        <f t="shared" si="8"/>
        <v>5372.3499999999995</v>
      </c>
      <c r="H39" s="38"/>
      <c r="I39" s="38">
        <v>5372.3499999999995</v>
      </c>
      <c r="J39" s="38">
        <f t="shared" si="9"/>
        <v>6317.3</v>
      </c>
      <c r="K39" s="38"/>
      <c r="L39" s="38">
        <v>6317.3</v>
      </c>
      <c r="M39" s="212">
        <f t="shared" si="10"/>
        <v>0</v>
      </c>
      <c r="N39" s="38"/>
      <c r="O39" s="38"/>
      <c r="P39" s="33">
        <f t="shared" si="7"/>
        <v>-6317.3</v>
      </c>
      <c r="Q39" s="33">
        <f t="shared" si="7"/>
        <v>0</v>
      </c>
      <c r="R39" s="33">
        <f t="shared" si="7"/>
        <v>-6317.3</v>
      </c>
      <c r="S39" s="212">
        <f t="shared" si="11"/>
        <v>0</v>
      </c>
      <c r="T39" s="38"/>
      <c r="U39" s="38"/>
      <c r="V39" s="212">
        <f t="shared" si="12"/>
        <v>0</v>
      </c>
      <c r="W39" s="38"/>
      <c r="X39" s="38"/>
      <c r="Y39" s="33" t="s">
        <v>616</v>
      </c>
      <c r="AA39" s="197"/>
      <c r="AB39" s="196"/>
      <c r="AC39" s="196"/>
    </row>
    <row r="40" spans="1:29">
      <c r="A40" s="17"/>
      <c r="B40" s="35"/>
      <c r="C40" s="35"/>
      <c r="D40" s="38"/>
      <c r="E40" s="39" t="s">
        <v>266</v>
      </c>
      <c r="F40" s="40">
        <v>5122</v>
      </c>
      <c r="G40" s="38">
        <f t="shared" si="8"/>
        <v>6930.21</v>
      </c>
      <c r="H40" s="38"/>
      <c r="I40" s="38">
        <v>6930.21</v>
      </c>
      <c r="J40" s="38">
        <f t="shared" si="9"/>
        <v>45000</v>
      </c>
      <c r="K40" s="38"/>
      <c r="L40" s="38">
        <v>45000</v>
      </c>
      <c r="M40" s="212">
        <f t="shared" si="10"/>
        <v>45000</v>
      </c>
      <c r="N40" s="38"/>
      <c r="O40" s="38">
        <f>+L40</f>
        <v>45000</v>
      </c>
      <c r="P40" s="33">
        <f t="shared" si="7"/>
        <v>0</v>
      </c>
      <c r="Q40" s="33">
        <f t="shared" si="7"/>
        <v>0</v>
      </c>
      <c r="R40" s="33">
        <f t="shared" si="7"/>
        <v>0</v>
      </c>
      <c r="S40" s="212">
        <f t="shared" si="11"/>
        <v>43500</v>
      </c>
      <c r="T40" s="38"/>
      <c r="U40" s="38">
        <v>43500</v>
      </c>
      <c r="V40" s="212">
        <f t="shared" si="12"/>
        <v>43500</v>
      </c>
      <c r="W40" s="38"/>
      <c r="X40" s="38">
        <f>+U40</f>
        <v>43500</v>
      </c>
      <c r="Y40" s="33"/>
      <c r="AA40" s="197"/>
      <c r="AB40" s="196"/>
      <c r="AC40" s="196"/>
    </row>
    <row r="41" spans="1:29" ht="73.5">
      <c r="A41" s="17"/>
      <c r="B41" s="35"/>
      <c r="C41" s="35"/>
      <c r="D41" s="38"/>
      <c r="E41" s="39" t="s">
        <v>267</v>
      </c>
      <c r="F41" s="40">
        <v>5129</v>
      </c>
      <c r="G41" s="38">
        <f t="shared" si="8"/>
        <v>7425.3429999999998</v>
      </c>
      <c r="H41" s="38"/>
      <c r="I41" s="38">
        <v>7425.3429999999998</v>
      </c>
      <c r="J41" s="38">
        <f t="shared" si="9"/>
        <v>611.9</v>
      </c>
      <c r="K41" s="38"/>
      <c r="L41" s="38">
        <v>611.9</v>
      </c>
      <c r="M41" s="212">
        <f t="shared" ref="M41" si="46">SUM(N41:O41)</f>
        <v>0</v>
      </c>
      <c r="N41" s="38"/>
      <c r="O41" s="38"/>
      <c r="P41" s="33">
        <f t="shared" ref="P41" si="47">M41-J41</f>
        <v>-611.9</v>
      </c>
      <c r="Q41" s="33">
        <f t="shared" ref="Q41" si="48">N41-K41</f>
        <v>0</v>
      </c>
      <c r="R41" s="33">
        <f t="shared" ref="R41" si="49">O41-L41</f>
        <v>-611.9</v>
      </c>
      <c r="S41" s="212">
        <f t="shared" ref="S41" si="50">SUM(T41:U41)</f>
        <v>0</v>
      </c>
      <c r="T41" s="38"/>
      <c r="U41" s="38">
        <f>+O41</f>
        <v>0</v>
      </c>
      <c r="V41" s="212">
        <f t="shared" ref="V41" si="51">SUM(W41:X41)</f>
        <v>0</v>
      </c>
      <c r="W41" s="38"/>
      <c r="X41" s="38">
        <f>+U41</f>
        <v>0</v>
      </c>
      <c r="Y41" s="33" t="s">
        <v>616</v>
      </c>
      <c r="AA41" s="197"/>
      <c r="AB41" s="196"/>
      <c r="AC41" s="196"/>
    </row>
    <row r="42" spans="1:29">
      <c r="A42" s="17"/>
      <c r="B42" s="35"/>
      <c r="C42" s="35"/>
      <c r="D42" s="38"/>
      <c r="E42" s="39" t="s">
        <v>268</v>
      </c>
      <c r="F42" s="40" t="s">
        <v>269</v>
      </c>
      <c r="G42" s="38"/>
      <c r="H42" s="38"/>
      <c r="I42" s="38"/>
      <c r="J42" s="38">
        <f t="shared" si="9"/>
        <v>0</v>
      </c>
      <c r="K42" s="38"/>
      <c r="L42" s="38"/>
      <c r="M42" s="212">
        <f t="shared" si="10"/>
        <v>0</v>
      </c>
      <c r="N42" s="38"/>
      <c r="O42" s="38"/>
      <c r="P42" s="33">
        <f t="shared" si="7"/>
        <v>0</v>
      </c>
      <c r="Q42" s="33">
        <f t="shared" si="7"/>
        <v>0</v>
      </c>
      <c r="R42" s="33">
        <f t="shared" si="7"/>
        <v>0</v>
      </c>
      <c r="S42" s="212">
        <f t="shared" si="11"/>
        <v>0</v>
      </c>
      <c r="T42" s="38"/>
      <c r="U42" s="38"/>
      <c r="V42" s="212">
        <f t="shared" si="12"/>
        <v>0</v>
      </c>
      <c r="W42" s="38"/>
      <c r="X42" s="38"/>
      <c r="Y42" s="33"/>
      <c r="AA42" s="197"/>
      <c r="AB42" s="196"/>
      <c r="AC42" s="196"/>
    </row>
    <row r="43" spans="1:29" ht="73.5">
      <c r="A43" s="17"/>
      <c r="B43" s="35"/>
      <c r="C43" s="35"/>
      <c r="D43" s="38"/>
      <c r="E43" s="39" t="s">
        <v>270</v>
      </c>
      <c r="F43" s="40" t="s">
        <v>271</v>
      </c>
      <c r="G43" s="38"/>
      <c r="H43" s="38"/>
      <c r="I43" s="38"/>
      <c r="J43" s="38">
        <f t="shared" si="9"/>
        <v>0</v>
      </c>
      <c r="K43" s="38"/>
      <c r="L43" s="38"/>
      <c r="M43" s="212">
        <f t="shared" si="10"/>
        <v>0</v>
      </c>
      <c r="N43" s="38"/>
      <c r="O43" s="38"/>
      <c r="P43" s="33">
        <f t="shared" si="7"/>
        <v>0</v>
      </c>
      <c r="Q43" s="33">
        <f t="shared" si="7"/>
        <v>0</v>
      </c>
      <c r="R43" s="33">
        <f t="shared" si="7"/>
        <v>0</v>
      </c>
      <c r="S43" s="212">
        <f t="shared" si="11"/>
        <v>0</v>
      </c>
      <c r="T43" s="38"/>
      <c r="U43" s="38"/>
      <c r="V43" s="212">
        <f t="shared" si="12"/>
        <v>0</v>
      </c>
      <c r="W43" s="38"/>
      <c r="X43" s="38"/>
      <c r="Y43" s="33" t="s">
        <v>616</v>
      </c>
      <c r="AA43" s="197"/>
      <c r="AB43" s="196"/>
      <c r="AC43" s="196"/>
    </row>
    <row r="44" spans="1:29">
      <c r="A44" s="38"/>
      <c r="B44" s="38"/>
      <c r="C44" s="38"/>
      <c r="D44" s="38"/>
      <c r="E44" s="41"/>
      <c r="F44" s="42"/>
      <c r="G44" s="38">
        <f t="shared" si="8"/>
        <v>0</v>
      </c>
      <c r="H44" s="38"/>
      <c r="I44" s="38"/>
      <c r="J44" s="38">
        <f t="shared" si="9"/>
        <v>0</v>
      </c>
      <c r="K44" s="38"/>
      <c r="L44" s="38"/>
      <c r="M44" s="212">
        <f t="shared" si="10"/>
        <v>0</v>
      </c>
      <c r="N44" s="38"/>
      <c r="O44" s="38"/>
      <c r="P44" s="33">
        <f t="shared" si="7"/>
        <v>0</v>
      </c>
      <c r="Q44" s="33">
        <f t="shared" si="7"/>
        <v>0</v>
      </c>
      <c r="R44" s="33">
        <f t="shared" si="7"/>
        <v>0</v>
      </c>
      <c r="S44" s="212">
        <f t="shared" si="11"/>
        <v>0</v>
      </c>
      <c r="T44" s="38"/>
      <c r="U44" s="38"/>
      <c r="V44" s="212">
        <f t="shared" si="12"/>
        <v>0</v>
      </c>
      <c r="W44" s="38"/>
      <c r="X44" s="38"/>
      <c r="Y44" s="33"/>
      <c r="AA44" s="197"/>
      <c r="AB44" s="196"/>
      <c r="AC44" s="196"/>
    </row>
    <row r="45" spans="1:29" ht="21">
      <c r="A45" s="17">
        <v>2112</v>
      </c>
      <c r="B45" s="35" t="s">
        <v>109</v>
      </c>
      <c r="C45" s="35" t="s">
        <v>240</v>
      </c>
      <c r="D45" s="35" t="s">
        <v>272</v>
      </c>
      <c r="E45" s="36" t="s">
        <v>273</v>
      </c>
      <c r="F45" s="37"/>
      <c r="G45" s="38">
        <f>SUM(H45:I45)</f>
        <v>0</v>
      </c>
      <c r="H45" s="38"/>
      <c r="I45" s="38"/>
      <c r="J45" s="38">
        <f>SUM(K45:L45)</f>
        <v>0</v>
      </c>
      <c r="K45" s="38"/>
      <c r="L45" s="38"/>
      <c r="M45" s="212">
        <f>SUM(N45:O45)</f>
        <v>0</v>
      </c>
      <c r="N45" s="38"/>
      <c r="O45" s="38"/>
      <c r="P45" s="33">
        <f t="shared" si="7"/>
        <v>0</v>
      </c>
      <c r="Q45" s="33">
        <f t="shared" si="7"/>
        <v>0</v>
      </c>
      <c r="R45" s="33">
        <f t="shared" si="7"/>
        <v>0</v>
      </c>
      <c r="S45" s="212">
        <f>SUM(T45:U45)</f>
        <v>0</v>
      </c>
      <c r="T45" s="38"/>
      <c r="U45" s="38"/>
      <c r="V45" s="212">
        <f>SUM(W45:X45)</f>
        <v>0</v>
      </c>
      <c r="W45" s="38"/>
      <c r="X45" s="38"/>
      <c r="Y45" s="33"/>
      <c r="AA45" s="197"/>
      <c r="AB45" s="196"/>
      <c r="AC45" s="196"/>
    </row>
    <row r="46" spans="1:29">
      <c r="A46" s="17">
        <v>2113</v>
      </c>
      <c r="B46" s="35" t="s">
        <v>109</v>
      </c>
      <c r="C46" s="35" t="s">
        <v>240</v>
      </c>
      <c r="D46" s="35" t="s">
        <v>274</v>
      </c>
      <c r="E46" s="36" t="s">
        <v>275</v>
      </c>
      <c r="F46" s="37"/>
      <c r="G46" s="38">
        <f>SUM(H46:I46)</f>
        <v>0</v>
      </c>
      <c r="H46" s="38"/>
      <c r="I46" s="38"/>
      <c r="J46" s="38">
        <f>SUM(K46:L46)</f>
        <v>0</v>
      </c>
      <c r="K46" s="38"/>
      <c r="L46" s="38"/>
      <c r="M46" s="212">
        <f>SUM(N46:O46)</f>
        <v>0</v>
      </c>
      <c r="N46" s="38"/>
      <c r="O46" s="38"/>
      <c r="P46" s="33">
        <f t="shared" si="7"/>
        <v>0</v>
      </c>
      <c r="Q46" s="33">
        <f t="shared" si="7"/>
        <v>0</v>
      </c>
      <c r="R46" s="33">
        <f t="shared" si="7"/>
        <v>0</v>
      </c>
      <c r="S46" s="212">
        <f>SUM(T46:U46)</f>
        <v>0</v>
      </c>
      <c r="T46" s="38"/>
      <c r="U46" s="38"/>
      <c r="V46" s="212">
        <f>SUM(W46:X46)</f>
        <v>0</v>
      </c>
      <c r="W46" s="38"/>
      <c r="X46" s="38"/>
      <c r="Y46" s="33"/>
      <c r="AA46" s="197"/>
      <c r="AB46" s="196"/>
      <c r="AC46" s="196"/>
    </row>
    <row r="47" spans="1:29">
      <c r="A47" s="13">
        <v>2120</v>
      </c>
      <c r="B47" s="34" t="s">
        <v>109</v>
      </c>
      <c r="C47" s="34" t="s">
        <v>272</v>
      </c>
      <c r="D47" s="34" t="s">
        <v>110</v>
      </c>
      <c r="E47" s="29" t="s">
        <v>276</v>
      </c>
      <c r="F47" s="30"/>
      <c r="G47" s="31">
        <f>SUM(G49:G50)</f>
        <v>0</v>
      </c>
      <c r="H47" s="31">
        <f t="shared" ref="H47:O47" si="52">SUM(H49:H50)</f>
        <v>0</v>
      </c>
      <c r="I47" s="31">
        <f t="shared" si="52"/>
        <v>0</v>
      </c>
      <c r="J47" s="31">
        <f t="shared" si="52"/>
        <v>0</v>
      </c>
      <c r="K47" s="31">
        <f t="shared" si="52"/>
        <v>0</v>
      </c>
      <c r="L47" s="31">
        <f t="shared" si="52"/>
        <v>0</v>
      </c>
      <c r="M47" s="211">
        <f t="shared" si="52"/>
        <v>0</v>
      </c>
      <c r="N47" s="31">
        <f t="shared" si="52"/>
        <v>0</v>
      </c>
      <c r="O47" s="31">
        <f t="shared" si="52"/>
        <v>0</v>
      </c>
      <c r="P47" s="32">
        <f t="shared" si="7"/>
        <v>0</v>
      </c>
      <c r="Q47" s="32">
        <f t="shared" si="7"/>
        <v>0</v>
      </c>
      <c r="R47" s="32">
        <f t="shared" si="7"/>
        <v>0</v>
      </c>
      <c r="S47" s="211">
        <f t="shared" ref="S47:X47" si="53">SUM(S49:S50)</f>
        <v>0</v>
      </c>
      <c r="T47" s="31">
        <f t="shared" si="53"/>
        <v>0</v>
      </c>
      <c r="U47" s="31">
        <f t="shared" si="53"/>
        <v>0</v>
      </c>
      <c r="V47" s="211">
        <f t="shared" si="53"/>
        <v>0</v>
      </c>
      <c r="W47" s="31">
        <f t="shared" si="53"/>
        <v>0</v>
      </c>
      <c r="X47" s="31">
        <f t="shared" si="53"/>
        <v>0</v>
      </c>
      <c r="Y47" s="33"/>
      <c r="AA47" s="197"/>
      <c r="AB47" s="196"/>
      <c r="AC47" s="196"/>
    </row>
    <row r="48" spans="1:29">
      <c r="A48" s="17"/>
      <c r="B48" s="35"/>
      <c r="C48" s="35"/>
      <c r="D48" s="35"/>
      <c r="E48" s="36" t="s">
        <v>111</v>
      </c>
      <c r="F48" s="37"/>
      <c r="G48" s="38"/>
      <c r="H48" s="38"/>
      <c r="I48" s="38"/>
      <c r="J48" s="38"/>
      <c r="K48" s="38"/>
      <c r="L48" s="38"/>
      <c r="M48" s="212"/>
      <c r="N48" s="38"/>
      <c r="O48" s="38"/>
      <c r="P48" s="33">
        <f t="shared" si="7"/>
        <v>0</v>
      </c>
      <c r="Q48" s="33">
        <f t="shared" si="7"/>
        <v>0</v>
      </c>
      <c r="R48" s="33">
        <f t="shared" si="7"/>
        <v>0</v>
      </c>
      <c r="S48" s="212"/>
      <c r="T48" s="38"/>
      <c r="U48" s="38"/>
      <c r="V48" s="212"/>
      <c r="W48" s="38"/>
      <c r="X48" s="38"/>
      <c r="Y48" s="33"/>
      <c r="AA48" s="197"/>
      <c r="AB48" s="196"/>
      <c r="AC48" s="196"/>
    </row>
    <row r="49" spans="1:29">
      <c r="A49" s="17">
        <v>2121</v>
      </c>
      <c r="B49" s="35" t="s">
        <v>109</v>
      </c>
      <c r="C49" s="35" t="s">
        <v>272</v>
      </c>
      <c r="D49" s="35" t="s">
        <v>240</v>
      </c>
      <c r="E49" s="36" t="s">
        <v>277</v>
      </c>
      <c r="F49" s="37"/>
      <c r="G49" s="38">
        <f>SUM(H49:I49)</f>
        <v>0</v>
      </c>
      <c r="H49" s="38"/>
      <c r="I49" s="38"/>
      <c r="J49" s="38">
        <f>SUM(K49:L49)</f>
        <v>0</v>
      </c>
      <c r="K49" s="38"/>
      <c r="L49" s="38"/>
      <c r="M49" s="212">
        <f>SUM(N49:O49)</f>
        <v>0</v>
      </c>
      <c r="N49" s="38"/>
      <c r="O49" s="38"/>
      <c r="P49" s="33">
        <f t="shared" si="7"/>
        <v>0</v>
      </c>
      <c r="Q49" s="33">
        <f t="shared" si="7"/>
        <v>0</v>
      </c>
      <c r="R49" s="33">
        <f t="shared" si="7"/>
        <v>0</v>
      </c>
      <c r="S49" s="212">
        <f>SUM(T49:U49)</f>
        <v>0</v>
      </c>
      <c r="T49" s="38"/>
      <c r="U49" s="38"/>
      <c r="V49" s="212">
        <f>SUM(W49:X49)</f>
        <v>0</v>
      </c>
      <c r="W49" s="38"/>
      <c r="X49" s="38"/>
      <c r="Y49" s="33"/>
      <c r="AA49" s="197"/>
      <c r="AB49" s="196"/>
      <c r="AC49" s="196"/>
    </row>
    <row r="50" spans="1:29" ht="21">
      <c r="A50" s="17">
        <v>2122</v>
      </c>
      <c r="B50" s="35" t="s">
        <v>109</v>
      </c>
      <c r="C50" s="35" t="s">
        <v>272</v>
      </c>
      <c r="D50" s="35" t="s">
        <v>272</v>
      </c>
      <c r="E50" s="36" t="s">
        <v>278</v>
      </c>
      <c r="F50" s="37"/>
      <c r="G50" s="38">
        <f>SUM(H50:I50)</f>
        <v>0</v>
      </c>
      <c r="H50" s="38"/>
      <c r="I50" s="38"/>
      <c r="J50" s="38">
        <f>SUM(K50:L50)</f>
        <v>0</v>
      </c>
      <c r="K50" s="38"/>
      <c r="L50" s="38"/>
      <c r="M50" s="212">
        <f>SUM(N50:O50)</f>
        <v>0</v>
      </c>
      <c r="N50" s="38"/>
      <c r="O50" s="38"/>
      <c r="P50" s="33">
        <f t="shared" si="7"/>
        <v>0</v>
      </c>
      <c r="Q50" s="33">
        <f t="shared" si="7"/>
        <v>0</v>
      </c>
      <c r="R50" s="33">
        <f t="shared" si="7"/>
        <v>0</v>
      </c>
      <c r="S50" s="212">
        <f>SUM(T50:U50)</f>
        <v>0</v>
      </c>
      <c r="T50" s="38"/>
      <c r="U50" s="38"/>
      <c r="V50" s="212">
        <f>SUM(W50:X50)</f>
        <v>0</v>
      </c>
      <c r="W50" s="38"/>
      <c r="X50" s="38"/>
      <c r="Y50" s="33"/>
      <c r="AA50" s="197"/>
      <c r="AB50" s="196"/>
      <c r="AC50" s="196"/>
    </row>
    <row r="51" spans="1:29">
      <c r="A51" s="13">
        <v>2130</v>
      </c>
      <c r="B51" s="34" t="s">
        <v>109</v>
      </c>
      <c r="C51" s="34" t="s">
        <v>274</v>
      </c>
      <c r="D51" s="34" t="s">
        <v>110</v>
      </c>
      <c r="E51" s="29" t="s">
        <v>279</v>
      </c>
      <c r="F51" s="30"/>
      <c r="G51" s="31">
        <f>SUM(H51:I51)</f>
        <v>0</v>
      </c>
      <c r="H51" s="31">
        <f>SUM(H53:H55)</f>
        <v>0</v>
      </c>
      <c r="I51" s="31">
        <f>SUM(I53:I55)</f>
        <v>0</v>
      </c>
      <c r="J51" s="31">
        <f>SUM(K51:L51)</f>
        <v>0</v>
      </c>
      <c r="K51" s="31">
        <f>SUM(K53:K55)</f>
        <v>0</v>
      </c>
      <c r="L51" s="31">
        <f>SUM(L53:L55)</f>
        <v>0</v>
      </c>
      <c r="M51" s="211">
        <f>SUM(N51:O51)</f>
        <v>0</v>
      </c>
      <c r="N51" s="31">
        <f>SUM(N53:N55)</f>
        <v>0</v>
      </c>
      <c r="O51" s="31">
        <f>SUM(O53:O55)</f>
        <v>0</v>
      </c>
      <c r="P51" s="32">
        <f t="shared" si="7"/>
        <v>0</v>
      </c>
      <c r="Q51" s="32">
        <f t="shared" si="7"/>
        <v>0</v>
      </c>
      <c r="R51" s="32">
        <f t="shared" si="7"/>
        <v>0</v>
      </c>
      <c r="S51" s="211">
        <f>SUM(T51:U51)</f>
        <v>0</v>
      </c>
      <c r="T51" s="31">
        <f>SUM(T53:T55)</f>
        <v>0</v>
      </c>
      <c r="U51" s="31">
        <f>SUM(U53:U55)</f>
        <v>0</v>
      </c>
      <c r="V51" s="211">
        <f>SUM(W51:X51)</f>
        <v>0</v>
      </c>
      <c r="W51" s="31">
        <f>SUM(W53:W55)</f>
        <v>0</v>
      </c>
      <c r="X51" s="31">
        <f>SUM(X53:X55)</f>
        <v>0</v>
      </c>
      <c r="Y51" s="33"/>
      <c r="AA51" s="197"/>
      <c r="AB51" s="196"/>
      <c r="AC51" s="196"/>
    </row>
    <row r="52" spans="1:29">
      <c r="A52" s="17"/>
      <c r="B52" s="35"/>
      <c r="C52" s="35"/>
      <c r="D52" s="35"/>
      <c r="E52" s="36" t="s">
        <v>111</v>
      </c>
      <c r="F52" s="37"/>
      <c r="G52" s="38"/>
      <c r="H52" s="38"/>
      <c r="I52" s="38"/>
      <c r="J52" s="38"/>
      <c r="K52" s="38"/>
      <c r="L52" s="38"/>
      <c r="M52" s="212"/>
      <c r="N52" s="38"/>
      <c r="O52" s="38"/>
      <c r="P52" s="33">
        <f t="shared" si="7"/>
        <v>0</v>
      </c>
      <c r="Q52" s="33">
        <f t="shared" si="7"/>
        <v>0</v>
      </c>
      <c r="R52" s="33">
        <f t="shared" si="7"/>
        <v>0</v>
      </c>
      <c r="S52" s="212"/>
      <c r="T52" s="38"/>
      <c r="U52" s="38"/>
      <c r="V52" s="212"/>
      <c r="W52" s="38"/>
      <c r="X52" s="38"/>
      <c r="Y52" s="33"/>
      <c r="AA52" s="197"/>
      <c r="AB52" s="196"/>
      <c r="AC52" s="196"/>
    </row>
    <row r="53" spans="1:29" ht="21">
      <c r="A53" s="17">
        <v>2131</v>
      </c>
      <c r="B53" s="35" t="s">
        <v>109</v>
      </c>
      <c r="C53" s="35" t="s">
        <v>274</v>
      </c>
      <c r="D53" s="35" t="s">
        <v>240</v>
      </c>
      <c r="E53" s="36" t="s">
        <v>280</v>
      </c>
      <c r="F53" s="37"/>
      <c r="G53" s="38">
        <f>SUM(H53:I53)</f>
        <v>0</v>
      </c>
      <c r="H53" s="38"/>
      <c r="I53" s="38"/>
      <c r="J53" s="38">
        <f>SUM(K53:L53)</f>
        <v>0</v>
      </c>
      <c r="K53" s="38"/>
      <c r="L53" s="38"/>
      <c r="M53" s="212">
        <f>SUM(N53:O53)</f>
        <v>0</v>
      </c>
      <c r="N53" s="38"/>
      <c r="O53" s="38"/>
      <c r="P53" s="33">
        <f t="shared" si="7"/>
        <v>0</v>
      </c>
      <c r="Q53" s="33">
        <f t="shared" si="7"/>
        <v>0</v>
      </c>
      <c r="R53" s="33">
        <f t="shared" si="7"/>
        <v>0</v>
      </c>
      <c r="S53" s="212">
        <f>SUM(T53:U53)</f>
        <v>0</v>
      </c>
      <c r="T53" s="38"/>
      <c r="U53" s="38"/>
      <c r="V53" s="212">
        <f>SUM(W53:X53)</f>
        <v>0</v>
      </c>
      <c r="W53" s="38"/>
      <c r="X53" s="38"/>
      <c r="Y53" s="33"/>
      <c r="AA53" s="197"/>
      <c r="AB53" s="196"/>
      <c r="AC53" s="196"/>
    </row>
    <row r="54" spans="1:29" ht="21">
      <c r="A54" s="17">
        <v>2132</v>
      </c>
      <c r="B54" s="35" t="s">
        <v>109</v>
      </c>
      <c r="C54" s="35">
        <v>3</v>
      </c>
      <c r="D54" s="35">
        <v>2</v>
      </c>
      <c r="E54" s="36" t="s">
        <v>281</v>
      </c>
      <c r="F54" s="37"/>
      <c r="G54" s="38">
        <f>SUM(H54:I54)</f>
        <v>0</v>
      </c>
      <c r="H54" s="38"/>
      <c r="I54" s="38"/>
      <c r="J54" s="38">
        <f>SUM(K54:L54)</f>
        <v>0</v>
      </c>
      <c r="K54" s="38"/>
      <c r="L54" s="38"/>
      <c r="M54" s="212">
        <f>SUM(N54:O54)</f>
        <v>0</v>
      </c>
      <c r="N54" s="38"/>
      <c r="O54" s="38"/>
      <c r="P54" s="33">
        <f t="shared" si="7"/>
        <v>0</v>
      </c>
      <c r="Q54" s="33">
        <f t="shared" si="7"/>
        <v>0</v>
      </c>
      <c r="R54" s="33">
        <f t="shared" si="7"/>
        <v>0</v>
      </c>
      <c r="S54" s="212">
        <f>SUM(T54:U54)</f>
        <v>0</v>
      </c>
      <c r="T54" s="38"/>
      <c r="U54" s="38"/>
      <c r="V54" s="212">
        <f>SUM(W54:X54)</f>
        <v>0</v>
      </c>
      <c r="W54" s="38"/>
      <c r="X54" s="38"/>
      <c r="Y54" s="33"/>
      <c r="AA54" s="197"/>
      <c r="AB54" s="196"/>
      <c r="AC54" s="196"/>
    </row>
    <row r="55" spans="1:29">
      <c r="A55" s="17">
        <v>2133</v>
      </c>
      <c r="B55" s="35" t="s">
        <v>109</v>
      </c>
      <c r="C55" s="35">
        <v>3</v>
      </c>
      <c r="D55" s="35">
        <v>3</v>
      </c>
      <c r="E55" s="36" t="s">
        <v>255</v>
      </c>
      <c r="F55" s="30"/>
      <c r="G55" s="38">
        <f t="shared" ref="G55:O55" si="54">SUM(G56:G65)</f>
        <v>0</v>
      </c>
      <c r="H55" s="38">
        <f t="shared" si="54"/>
        <v>0</v>
      </c>
      <c r="I55" s="38">
        <f t="shared" si="54"/>
        <v>0</v>
      </c>
      <c r="J55" s="38">
        <f t="shared" si="54"/>
        <v>0</v>
      </c>
      <c r="K55" s="38">
        <f t="shared" si="54"/>
        <v>0</v>
      </c>
      <c r="L55" s="38">
        <f t="shared" si="54"/>
        <v>0</v>
      </c>
      <c r="M55" s="212">
        <f t="shared" si="54"/>
        <v>0</v>
      </c>
      <c r="N55" s="38">
        <f t="shared" si="54"/>
        <v>0</v>
      </c>
      <c r="O55" s="38">
        <f t="shared" si="54"/>
        <v>0</v>
      </c>
      <c r="P55" s="33">
        <f t="shared" si="7"/>
        <v>0</v>
      </c>
      <c r="Q55" s="33">
        <f t="shared" si="7"/>
        <v>0</v>
      </c>
      <c r="R55" s="33">
        <f t="shared" si="7"/>
        <v>0</v>
      </c>
      <c r="S55" s="212">
        <f t="shared" ref="S55:X55" si="55">SUM(S56:S65)</f>
        <v>0</v>
      </c>
      <c r="T55" s="38">
        <f t="shared" si="55"/>
        <v>0</v>
      </c>
      <c r="U55" s="38">
        <f t="shared" si="55"/>
        <v>0</v>
      </c>
      <c r="V55" s="212">
        <f t="shared" si="55"/>
        <v>0</v>
      </c>
      <c r="W55" s="38">
        <f t="shared" si="55"/>
        <v>0</v>
      </c>
      <c r="X55" s="38">
        <f t="shared" si="55"/>
        <v>0</v>
      </c>
      <c r="Y55" s="33"/>
      <c r="AA55" s="197"/>
      <c r="AB55" s="196"/>
      <c r="AC55" s="196"/>
    </row>
    <row r="56" spans="1:29">
      <c r="A56" s="17"/>
      <c r="B56" s="35"/>
      <c r="C56" s="35"/>
      <c r="D56" s="35"/>
      <c r="E56" s="39" t="s">
        <v>282</v>
      </c>
      <c r="F56" s="40">
        <v>4111</v>
      </c>
      <c r="G56" s="38">
        <f t="shared" ref="G56:G65" si="56">SUM(H56:I56)</f>
        <v>0</v>
      </c>
      <c r="H56" s="38"/>
      <c r="I56" s="38"/>
      <c r="J56" s="38">
        <f t="shared" ref="J56:J65" si="57">SUM(K56:L56)</f>
        <v>0</v>
      </c>
      <c r="K56" s="38"/>
      <c r="L56" s="38"/>
      <c r="M56" s="212">
        <f t="shared" ref="M56:M65" si="58">SUM(N56:O56)</f>
        <v>0</v>
      </c>
      <c r="N56" s="38"/>
      <c r="O56" s="38"/>
      <c r="P56" s="33">
        <f t="shared" si="7"/>
        <v>0</v>
      </c>
      <c r="Q56" s="33">
        <f t="shared" si="7"/>
        <v>0</v>
      </c>
      <c r="R56" s="33">
        <f t="shared" si="7"/>
        <v>0</v>
      </c>
      <c r="S56" s="212">
        <f t="shared" ref="S56:S65" si="59">SUM(T56:U56)</f>
        <v>0</v>
      </c>
      <c r="T56" s="38"/>
      <c r="U56" s="38"/>
      <c r="V56" s="212">
        <f t="shared" ref="V56:V65" si="60">SUM(W56:X56)</f>
        <v>0</v>
      </c>
      <c r="W56" s="38"/>
      <c r="X56" s="38"/>
      <c r="Y56" s="33"/>
      <c r="AA56" s="197"/>
      <c r="AB56" s="196"/>
      <c r="AC56" s="196"/>
    </row>
    <row r="57" spans="1:29">
      <c r="A57" s="17"/>
      <c r="B57" s="35"/>
      <c r="C57" s="35"/>
      <c r="D57" s="35"/>
      <c r="E57" s="39" t="s">
        <v>245</v>
      </c>
      <c r="F57" s="40">
        <v>4212</v>
      </c>
      <c r="G57" s="38">
        <f t="shared" si="56"/>
        <v>0</v>
      </c>
      <c r="H57" s="38"/>
      <c r="I57" s="38"/>
      <c r="J57" s="38">
        <f t="shared" si="57"/>
        <v>0</v>
      </c>
      <c r="K57" s="38"/>
      <c r="L57" s="38"/>
      <c r="M57" s="212">
        <f t="shared" si="58"/>
        <v>0</v>
      </c>
      <c r="N57" s="38"/>
      <c r="O57" s="38"/>
      <c r="P57" s="33">
        <f t="shared" si="7"/>
        <v>0</v>
      </c>
      <c r="Q57" s="33">
        <f t="shared" si="7"/>
        <v>0</v>
      </c>
      <c r="R57" s="33">
        <f t="shared" si="7"/>
        <v>0</v>
      </c>
      <c r="S57" s="212">
        <f t="shared" si="59"/>
        <v>0</v>
      </c>
      <c r="T57" s="38"/>
      <c r="U57" s="38"/>
      <c r="V57" s="212">
        <f t="shared" si="60"/>
        <v>0</v>
      </c>
      <c r="W57" s="38"/>
      <c r="X57" s="38"/>
      <c r="Y57" s="33"/>
      <c r="AA57" s="197"/>
      <c r="AB57" s="196"/>
      <c r="AC57" s="196"/>
    </row>
    <row r="58" spans="1:29">
      <c r="A58" s="17"/>
      <c r="B58" s="35"/>
      <c r="C58" s="35"/>
      <c r="D58" s="35"/>
      <c r="E58" s="39" t="s">
        <v>283</v>
      </c>
      <c r="F58" s="40">
        <v>4214</v>
      </c>
      <c r="G58" s="38">
        <f t="shared" si="56"/>
        <v>0</v>
      </c>
      <c r="H58" s="38"/>
      <c r="I58" s="38"/>
      <c r="J58" s="38">
        <f t="shared" si="57"/>
        <v>0</v>
      </c>
      <c r="K58" s="38"/>
      <c r="L58" s="38"/>
      <c r="M58" s="212">
        <f t="shared" si="58"/>
        <v>0</v>
      </c>
      <c r="N58" s="38"/>
      <c r="O58" s="38"/>
      <c r="P58" s="33">
        <f t="shared" si="7"/>
        <v>0</v>
      </c>
      <c r="Q58" s="33">
        <f t="shared" si="7"/>
        <v>0</v>
      </c>
      <c r="R58" s="33">
        <f t="shared" si="7"/>
        <v>0</v>
      </c>
      <c r="S58" s="212">
        <f t="shared" si="59"/>
        <v>0</v>
      </c>
      <c r="T58" s="38"/>
      <c r="U58" s="38"/>
      <c r="V58" s="212">
        <f t="shared" si="60"/>
        <v>0</v>
      </c>
      <c r="W58" s="38"/>
      <c r="X58" s="38"/>
      <c r="Y58" s="33"/>
      <c r="AA58" s="197"/>
      <c r="AB58" s="196"/>
      <c r="AC58" s="196"/>
    </row>
    <row r="59" spans="1:29">
      <c r="A59" s="17"/>
      <c r="B59" s="35"/>
      <c r="C59" s="35"/>
      <c r="D59" s="35"/>
      <c r="E59" s="39" t="s">
        <v>250</v>
      </c>
      <c r="F59" s="40">
        <v>4221</v>
      </c>
      <c r="G59" s="38">
        <f t="shared" si="56"/>
        <v>0</v>
      </c>
      <c r="H59" s="38"/>
      <c r="I59" s="38"/>
      <c r="J59" s="38">
        <f t="shared" si="57"/>
        <v>0</v>
      </c>
      <c r="K59" s="38"/>
      <c r="L59" s="38"/>
      <c r="M59" s="212">
        <f t="shared" si="58"/>
        <v>0</v>
      </c>
      <c r="N59" s="38"/>
      <c r="O59" s="38"/>
      <c r="P59" s="33">
        <f t="shared" si="7"/>
        <v>0</v>
      </c>
      <c r="Q59" s="33">
        <f t="shared" si="7"/>
        <v>0</v>
      </c>
      <c r="R59" s="33">
        <f t="shared" si="7"/>
        <v>0</v>
      </c>
      <c r="S59" s="212">
        <f t="shared" si="59"/>
        <v>0</v>
      </c>
      <c r="T59" s="38"/>
      <c r="U59" s="38"/>
      <c r="V59" s="212">
        <f t="shared" si="60"/>
        <v>0</v>
      </c>
      <c r="W59" s="38"/>
      <c r="X59" s="38"/>
      <c r="Y59" s="33"/>
      <c r="AA59" s="197"/>
      <c r="AB59" s="196"/>
      <c r="AC59" s="196"/>
    </row>
    <row r="60" spans="1:29" ht="21">
      <c r="A60" s="17"/>
      <c r="B60" s="35"/>
      <c r="C60" s="35"/>
      <c r="D60" s="35"/>
      <c r="E60" s="39" t="s">
        <v>284</v>
      </c>
      <c r="F60" s="40">
        <v>4252</v>
      </c>
      <c r="G60" s="38">
        <f t="shared" si="56"/>
        <v>0</v>
      </c>
      <c r="H60" s="38"/>
      <c r="I60" s="38"/>
      <c r="J60" s="38">
        <f t="shared" si="57"/>
        <v>0</v>
      </c>
      <c r="K60" s="38"/>
      <c r="L60" s="38"/>
      <c r="M60" s="212">
        <f t="shared" si="58"/>
        <v>0</v>
      </c>
      <c r="N60" s="38"/>
      <c r="O60" s="38"/>
      <c r="P60" s="33">
        <f t="shared" si="7"/>
        <v>0</v>
      </c>
      <c r="Q60" s="33">
        <f t="shared" si="7"/>
        <v>0</v>
      </c>
      <c r="R60" s="33">
        <f t="shared" si="7"/>
        <v>0</v>
      </c>
      <c r="S60" s="212">
        <f t="shared" si="59"/>
        <v>0</v>
      </c>
      <c r="T60" s="38"/>
      <c r="U60" s="38"/>
      <c r="V60" s="212">
        <f t="shared" si="60"/>
        <v>0</v>
      </c>
      <c r="W60" s="38"/>
      <c r="X60" s="38"/>
      <c r="Y60" s="33"/>
      <c r="AA60" s="197"/>
      <c r="AB60" s="196"/>
      <c r="AC60" s="196"/>
    </row>
    <row r="61" spans="1:29">
      <c r="A61" s="17"/>
      <c r="B61" s="35"/>
      <c r="C61" s="35"/>
      <c r="D61" s="35"/>
      <c r="E61" s="39" t="s">
        <v>259</v>
      </c>
      <c r="F61" s="40">
        <v>4261</v>
      </c>
      <c r="G61" s="38">
        <f t="shared" si="56"/>
        <v>0</v>
      </c>
      <c r="H61" s="38"/>
      <c r="I61" s="38"/>
      <c r="J61" s="38">
        <f t="shared" si="57"/>
        <v>0</v>
      </c>
      <c r="K61" s="38"/>
      <c r="L61" s="38"/>
      <c r="M61" s="212">
        <f t="shared" si="58"/>
        <v>0</v>
      </c>
      <c r="N61" s="38"/>
      <c r="O61" s="38"/>
      <c r="P61" s="33">
        <f t="shared" si="7"/>
        <v>0</v>
      </c>
      <c r="Q61" s="33">
        <f t="shared" si="7"/>
        <v>0</v>
      </c>
      <c r="R61" s="33">
        <f t="shared" si="7"/>
        <v>0</v>
      </c>
      <c r="S61" s="212">
        <f t="shared" si="59"/>
        <v>0</v>
      </c>
      <c r="T61" s="38"/>
      <c r="U61" s="38"/>
      <c r="V61" s="212">
        <f t="shared" si="60"/>
        <v>0</v>
      </c>
      <c r="W61" s="38"/>
      <c r="X61" s="38"/>
      <c r="Y61" s="33"/>
      <c r="AA61" s="197"/>
      <c r="AB61" s="196"/>
      <c r="AC61" s="196"/>
    </row>
    <row r="62" spans="1:29">
      <c r="A62" s="17"/>
      <c r="B62" s="35"/>
      <c r="C62" s="35"/>
      <c r="D62" s="35"/>
      <c r="E62" s="39" t="s">
        <v>262</v>
      </c>
      <c r="F62" s="40">
        <v>4269</v>
      </c>
      <c r="G62" s="38">
        <f t="shared" si="56"/>
        <v>0</v>
      </c>
      <c r="H62" s="38"/>
      <c r="I62" s="38"/>
      <c r="J62" s="38">
        <f t="shared" si="57"/>
        <v>0</v>
      </c>
      <c r="K62" s="38"/>
      <c r="L62" s="38"/>
      <c r="M62" s="212">
        <f t="shared" si="58"/>
        <v>0</v>
      </c>
      <c r="N62" s="38"/>
      <c r="O62" s="38"/>
      <c r="P62" s="33">
        <f t="shared" si="7"/>
        <v>0</v>
      </c>
      <c r="Q62" s="33">
        <f t="shared" si="7"/>
        <v>0</v>
      </c>
      <c r="R62" s="33">
        <f t="shared" si="7"/>
        <v>0</v>
      </c>
      <c r="S62" s="212">
        <f t="shared" si="59"/>
        <v>0</v>
      </c>
      <c r="T62" s="38"/>
      <c r="U62" s="38"/>
      <c r="V62" s="212">
        <f t="shared" si="60"/>
        <v>0</v>
      </c>
      <c r="W62" s="38"/>
      <c r="X62" s="38"/>
      <c r="Y62" s="33"/>
      <c r="AA62" s="197"/>
      <c r="AB62" s="196"/>
      <c r="AC62" s="196"/>
    </row>
    <row r="63" spans="1:29">
      <c r="A63" s="17"/>
      <c r="B63" s="35"/>
      <c r="C63" s="35"/>
      <c r="D63" s="35"/>
      <c r="E63" s="39" t="s">
        <v>285</v>
      </c>
      <c r="F63" s="40">
        <v>4232</v>
      </c>
      <c r="G63" s="38">
        <f t="shared" si="56"/>
        <v>0</v>
      </c>
      <c r="H63" s="38"/>
      <c r="I63" s="38"/>
      <c r="J63" s="38">
        <f t="shared" si="57"/>
        <v>0</v>
      </c>
      <c r="K63" s="38"/>
      <c r="L63" s="38"/>
      <c r="M63" s="212">
        <f t="shared" si="58"/>
        <v>0</v>
      </c>
      <c r="N63" s="38"/>
      <c r="O63" s="38"/>
      <c r="P63" s="33">
        <f t="shared" si="7"/>
        <v>0</v>
      </c>
      <c r="Q63" s="33">
        <f t="shared" si="7"/>
        <v>0</v>
      </c>
      <c r="R63" s="33">
        <f t="shared" si="7"/>
        <v>0</v>
      </c>
      <c r="S63" s="212">
        <f t="shared" si="59"/>
        <v>0</v>
      </c>
      <c r="T63" s="38"/>
      <c r="U63" s="38"/>
      <c r="V63" s="212">
        <f t="shared" si="60"/>
        <v>0</v>
      </c>
      <c r="W63" s="38"/>
      <c r="X63" s="38"/>
      <c r="Y63" s="33"/>
      <c r="AA63" s="197"/>
      <c r="AB63" s="196"/>
      <c r="AC63" s="196"/>
    </row>
    <row r="64" spans="1:29">
      <c r="A64" s="17"/>
      <c r="B64" s="35"/>
      <c r="C64" s="35"/>
      <c r="D64" s="35"/>
      <c r="E64" s="39" t="s">
        <v>286</v>
      </c>
      <c r="F64" s="40">
        <v>4239</v>
      </c>
      <c r="G64" s="38">
        <f t="shared" si="56"/>
        <v>0</v>
      </c>
      <c r="H64" s="38"/>
      <c r="I64" s="38"/>
      <c r="J64" s="38">
        <f t="shared" si="57"/>
        <v>0</v>
      </c>
      <c r="K64" s="38"/>
      <c r="L64" s="38"/>
      <c r="M64" s="212">
        <f t="shared" si="58"/>
        <v>0</v>
      </c>
      <c r="N64" s="38"/>
      <c r="O64" s="38"/>
      <c r="P64" s="33">
        <f t="shared" si="7"/>
        <v>0</v>
      </c>
      <c r="Q64" s="33">
        <f t="shared" si="7"/>
        <v>0</v>
      </c>
      <c r="R64" s="33">
        <f t="shared" si="7"/>
        <v>0</v>
      </c>
      <c r="S64" s="212">
        <f t="shared" si="59"/>
        <v>0</v>
      </c>
      <c r="T64" s="38"/>
      <c r="U64" s="38"/>
      <c r="V64" s="212">
        <f t="shared" si="60"/>
        <v>0</v>
      </c>
      <c r="W64" s="38"/>
      <c r="X64" s="38"/>
      <c r="Y64" s="33"/>
      <c r="AA64" s="197"/>
      <c r="AB64" s="196"/>
      <c r="AC64" s="196"/>
    </row>
    <row r="65" spans="1:29">
      <c r="A65" s="17"/>
      <c r="B65" s="35"/>
      <c r="C65" s="35"/>
      <c r="D65" s="35"/>
      <c r="E65" s="39" t="s">
        <v>287</v>
      </c>
      <c r="F65" s="40">
        <v>4261</v>
      </c>
      <c r="G65" s="38">
        <f t="shared" si="56"/>
        <v>0</v>
      </c>
      <c r="H65" s="38"/>
      <c r="I65" s="38"/>
      <c r="J65" s="38">
        <f t="shared" si="57"/>
        <v>0</v>
      </c>
      <c r="K65" s="38"/>
      <c r="L65" s="38"/>
      <c r="M65" s="212">
        <f t="shared" si="58"/>
        <v>0</v>
      </c>
      <c r="N65" s="38"/>
      <c r="O65" s="38"/>
      <c r="P65" s="33">
        <f t="shared" si="7"/>
        <v>0</v>
      </c>
      <c r="Q65" s="33">
        <f t="shared" si="7"/>
        <v>0</v>
      </c>
      <c r="R65" s="33">
        <f t="shared" si="7"/>
        <v>0</v>
      </c>
      <c r="S65" s="212">
        <f t="shared" si="59"/>
        <v>0</v>
      </c>
      <c r="T65" s="38"/>
      <c r="U65" s="38"/>
      <c r="V65" s="212">
        <f t="shared" si="60"/>
        <v>0</v>
      </c>
      <c r="W65" s="38"/>
      <c r="X65" s="38"/>
      <c r="Y65" s="33"/>
      <c r="AA65" s="197"/>
      <c r="AB65" s="196"/>
      <c r="AC65" s="196"/>
    </row>
    <row r="66" spans="1:29" ht="21">
      <c r="A66" s="13">
        <v>2140</v>
      </c>
      <c r="B66" s="34" t="s">
        <v>109</v>
      </c>
      <c r="C66" s="34">
        <v>4</v>
      </c>
      <c r="D66" s="34">
        <v>0</v>
      </c>
      <c r="E66" s="29" t="s">
        <v>288</v>
      </c>
      <c r="F66" s="30"/>
      <c r="G66" s="31">
        <f>SUM(G68)</f>
        <v>0</v>
      </c>
      <c r="H66" s="31">
        <f t="shared" ref="H66:O66" si="61">SUM(H68)</f>
        <v>0</v>
      </c>
      <c r="I66" s="31">
        <f t="shared" si="61"/>
        <v>0</v>
      </c>
      <c r="J66" s="31">
        <f t="shared" si="61"/>
        <v>0</v>
      </c>
      <c r="K66" s="31">
        <f t="shared" si="61"/>
        <v>0</v>
      </c>
      <c r="L66" s="31">
        <f t="shared" si="61"/>
        <v>0</v>
      </c>
      <c r="M66" s="211">
        <f t="shared" si="61"/>
        <v>0</v>
      </c>
      <c r="N66" s="31">
        <f t="shared" si="61"/>
        <v>0</v>
      </c>
      <c r="O66" s="31">
        <f t="shared" si="61"/>
        <v>0</v>
      </c>
      <c r="P66" s="32">
        <f t="shared" si="7"/>
        <v>0</v>
      </c>
      <c r="Q66" s="32">
        <f t="shared" si="7"/>
        <v>0</v>
      </c>
      <c r="R66" s="32">
        <f t="shared" si="7"/>
        <v>0</v>
      </c>
      <c r="S66" s="211">
        <f t="shared" ref="S66:X66" si="62">SUM(S68)</f>
        <v>0</v>
      </c>
      <c r="T66" s="31">
        <f t="shared" si="62"/>
        <v>0</v>
      </c>
      <c r="U66" s="31">
        <f t="shared" si="62"/>
        <v>0</v>
      </c>
      <c r="V66" s="211">
        <f t="shared" si="62"/>
        <v>0</v>
      </c>
      <c r="W66" s="31">
        <f t="shared" si="62"/>
        <v>0</v>
      </c>
      <c r="X66" s="31">
        <f t="shared" si="62"/>
        <v>0</v>
      </c>
      <c r="Y66" s="33"/>
      <c r="AA66" s="197"/>
      <c r="AB66" s="196"/>
      <c r="AC66" s="196"/>
    </row>
    <row r="67" spans="1:29">
      <c r="A67" s="17"/>
      <c r="B67" s="35"/>
      <c r="C67" s="35"/>
      <c r="D67" s="35"/>
      <c r="E67" s="36" t="s">
        <v>111</v>
      </c>
      <c r="F67" s="37"/>
      <c r="G67" s="38"/>
      <c r="H67" s="38"/>
      <c r="I67" s="38"/>
      <c r="J67" s="38"/>
      <c r="K67" s="38"/>
      <c r="L67" s="38"/>
      <c r="M67" s="212"/>
      <c r="N67" s="38"/>
      <c r="O67" s="38"/>
      <c r="P67" s="33">
        <f t="shared" si="7"/>
        <v>0</v>
      </c>
      <c r="Q67" s="33">
        <f t="shared" si="7"/>
        <v>0</v>
      </c>
      <c r="R67" s="33">
        <f t="shared" si="7"/>
        <v>0</v>
      </c>
      <c r="S67" s="212"/>
      <c r="T67" s="38"/>
      <c r="U67" s="38"/>
      <c r="V67" s="212"/>
      <c r="W67" s="38"/>
      <c r="X67" s="38"/>
      <c r="Y67" s="33"/>
      <c r="AA67" s="197"/>
      <c r="AB67" s="196"/>
      <c r="AC67" s="196"/>
    </row>
    <row r="68" spans="1:29">
      <c r="A68" s="17">
        <v>2141</v>
      </c>
      <c r="B68" s="35" t="s">
        <v>109</v>
      </c>
      <c r="C68" s="35">
        <v>4</v>
      </c>
      <c r="D68" s="35">
        <v>1</v>
      </c>
      <c r="E68" s="36" t="s">
        <v>289</v>
      </c>
      <c r="F68" s="37"/>
      <c r="G68" s="38">
        <f>SUM(H68:I68)</f>
        <v>0</v>
      </c>
      <c r="H68" s="38"/>
      <c r="I68" s="38"/>
      <c r="J68" s="38">
        <f>SUM(K68:L68)</f>
        <v>0</v>
      </c>
      <c r="K68" s="38"/>
      <c r="L68" s="38"/>
      <c r="M68" s="212">
        <f>SUM(N68:O68)</f>
        <v>0</v>
      </c>
      <c r="N68" s="38"/>
      <c r="O68" s="38"/>
      <c r="P68" s="33">
        <f t="shared" si="7"/>
        <v>0</v>
      </c>
      <c r="Q68" s="33">
        <f t="shared" si="7"/>
        <v>0</v>
      </c>
      <c r="R68" s="33">
        <f t="shared" si="7"/>
        <v>0</v>
      </c>
      <c r="S68" s="212">
        <f>SUM(T68:U68)</f>
        <v>0</v>
      </c>
      <c r="T68" s="38"/>
      <c r="U68" s="38"/>
      <c r="V68" s="212">
        <f>SUM(W68:X68)</f>
        <v>0</v>
      </c>
      <c r="W68" s="38"/>
      <c r="X68" s="38"/>
      <c r="Y68" s="33"/>
      <c r="AA68" s="197"/>
      <c r="AB68" s="196"/>
      <c r="AC68" s="196"/>
    </row>
    <row r="69" spans="1:29" ht="31.5">
      <c r="A69" s="13">
        <v>2150</v>
      </c>
      <c r="B69" s="34" t="s">
        <v>109</v>
      </c>
      <c r="C69" s="34">
        <v>5</v>
      </c>
      <c r="D69" s="34">
        <v>0</v>
      </c>
      <c r="E69" s="29" t="s">
        <v>290</v>
      </c>
      <c r="F69" s="30"/>
      <c r="G69" s="31">
        <f>SUM(G71)</f>
        <v>6303.75</v>
      </c>
      <c r="H69" s="31">
        <f t="shared" ref="H69:O69" si="63">SUM(H71)</f>
        <v>4860</v>
      </c>
      <c r="I69" s="31">
        <f t="shared" si="63"/>
        <v>1443.75</v>
      </c>
      <c r="J69" s="31">
        <f t="shared" si="63"/>
        <v>23500</v>
      </c>
      <c r="K69" s="31">
        <f t="shared" si="63"/>
        <v>8000</v>
      </c>
      <c r="L69" s="31">
        <f t="shared" si="63"/>
        <v>15500</v>
      </c>
      <c r="M69" s="211">
        <f t="shared" si="63"/>
        <v>23500</v>
      </c>
      <c r="N69" s="31">
        <f t="shared" si="63"/>
        <v>8000</v>
      </c>
      <c r="O69" s="31">
        <f t="shared" si="63"/>
        <v>15500</v>
      </c>
      <c r="P69" s="32">
        <f t="shared" si="7"/>
        <v>0</v>
      </c>
      <c r="Q69" s="32">
        <f t="shared" si="7"/>
        <v>0</v>
      </c>
      <c r="R69" s="32">
        <f t="shared" si="7"/>
        <v>0</v>
      </c>
      <c r="S69" s="211">
        <f t="shared" ref="S69:X69" si="64">SUM(S71)</f>
        <v>23500</v>
      </c>
      <c r="T69" s="31">
        <f t="shared" si="64"/>
        <v>8000</v>
      </c>
      <c r="U69" s="31">
        <f t="shared" si="64"/>
        <v>15500</v>
      </c>
      <c r="V69" s="211">
        <f t="shared" si="64"/>
        <v>23500</v>
      </c>
      <c r="W69" s="31">
        <f t="shared" si="64"/>
        <v>8000</v>
      </c>
      <c r="X69" s="31">
        <f t="shared" si="64"/>
        <v>15500</v>
      </c>
      <c r="Y69" s="33"/>
      <c r="AA69" s="197"/>
      <c r="AB69" s="196"/>
      <c r="AC69" s="196"/>
    </row>
    <row r="70" spans="1:29">
      <c r="A70" s="17"/>
      <c r="B70" s="35"/>
      <c r="C70" s="35"/>
      <c r="D70" s="35"/>
      <c r="E70" s="36" t="s">
        <v>111</v>
      </c>
      <c r="F70" s="37"/>
      <c r="G70" s="38"/>
      <c r="H70" s="38"/>
      <c r="I70" s="38"/>
      <c r="J70" s="38"/>
      <c r="K70" s="38"/>
      <c r="L70" s="38"/>
      <c r="M70" s="212"/>
      <c r="N70" s="38"/>
      <c r="O70" s="38"/>
      <c r="P70" s="33">
        <f t="shared" si="7"/>
        <v>0</v>
      </c>
      <c r="Q70" s="33">
        <f t="shared" si="7"/>
        <v>0</v>
      </c>
      <c r="R70" s="33">
        <f t="shared" si="7"/>
        <v>0</v>
      </c>
      <c r="S70" s="212"/>
      <c r="T70" s="38"/>
      <c r="U70" s="38"/>
      <c r="V70" s="212"/>
      <c r="W70" s="38"/>
      <c r="X70" s="38"/>
      <c r="Y70" s="33"/>
      <c r="AA70" s="197"/>
      <c r="AB70" s="196"/>
      <c r="AC70" s="196"/>
    </row>
    <row r="71" spans="1:29" ht="21">
      <c r="A71" s="17">
        <v>2151</v>
      </c>
      <c r="B71" s="35" t="s">
        <v>109</v>
      </c>
      <c r="C71" s="35">
        <v>5</v>
      </c>
      <c r="D71" s="35">
        <v>1</v>
      </c>
      <c r="E71" s="36" t="s">
        <v>291</v>
      </c>
      <c r="F71" s="37"/>
      <c r="G71" s="38">
        <f t="shared" ref="G71:O71" si="65">SUM(G72:G73)</f>
        <v>6303.75</v>
      </c>
      <c r="H71" s="38">
        <f t="shared" si="65"/>
        <v>4860</v>
      </c>
      <c r="I71" s="38">
        <f t="shared" si="65"/>
        <v>1443.75</v>
      </c>
      <c r="J71" s="38">
        <f t="shared" si="65"/>
        <v>23500</v>
      </c>
      <c r="K71" s="38">
        <f t="shared" si="65"/>
        <v>8000</v>
      </c>
      <c r="L71" s="38">
        <f t="shared" si="65"/>
        <v>15500</v>
      </c>
      <c r="M71" s="212">
        <f t="shared" si="65"/>
        <v>23500</v>
      </c>
      <c r="N71" s="38">
        <f t="shared" si="65"/>
        <v>8000</v>
      </c>
      <c r="O71" s="38">
        <f t="shared" si="65"/>
        <v>15500</v>
      </c>
      <c r="P71" s="33">
        <f t="shared" si="7"/>
        <v>0</v>
      </c>
      <c r="Q71" s="33">
        <f t="shared" si="7"/>
        <v>0</v>
      </c>
      <c r="R71" s="33">
        <f t="shared" si="7"/>
        <v>0</v>
      </c>
      <c r="S71" s="212">
        <f t="shared" ref="S71:X71" si="66">SUM(S72:S73)</f>
        <v>23500</v>
      </c>
      <c r="T71" s="38">
        <f t="shared" si="66"/>
        <v>8000</v>
      </c>
      <c r="U71" s="38">
        <f t="shared" si="66"/>
        <v>15500</v>
      </c>
      <c r="V71" s="212">
        <f t="shared" si="66"/>
        <v>23500</v>
      </c>
      <c r="W71" s="38">
        <f t="shared" si="66"/>
        <v>8000</v>
      </c>
      <c r="X71" s="38">
        <f t="shared" si="66"/>
        <v>15500</v>
      </c>
      <c r="Y71" s="33"/>
      <c r="AA71" s="197"/>
      <c r="AB71" s="196"/>
      <c r="AC71" s="196"/>
    </row>
    <row r="72" spans="1:29" ht="31.5">
      <c r="A72" s="17"/>
      <c r="B72" s="35"/>
      <c r="C72" s="35"/>
      <c r="D72" s="35"/>
      <c r="E72" s="36" t="s">
        <v>292</v>
      </c>
      <c r="F72" s="36">
        <v>4241</v>
      </c>
      <c r="G72" s="38">
        <f>+H72+I72</f>
        <v>4860</v>
      </c>
      <c r="H72" s="38">
        <v>4860</v>
      </c>
      <c r="I72" s="38"/>
      <c r="J72" s="38">
        <f>+K72+L72</f>
        <v>8000</v>
      </c>
      <c r="K72" s="38">
        <v>8000</v>
      </c>
      <c r="L72" s="38"/>
      <c r="M72" s="212">
        <f>+N72+O72</f>
        <v>8000</v>
      </c>
      <c r="N72" s="38">
        <v>8000</v>
      </c>
      <c r="O72" s="38"/>
      <c r="P72" s="33">
        <f t="shared" si="7"/>
        <v>0</v>
      </c>
      <c r="Q72" s="33">
        <f t="shared" si="7"/>
        <v>0</v>
      </c>
      <c r="R72" s="33">
        <f t="shared" si="7"/>
        <v>0</v>
      </c>
      <c r="S72" s="212">
        <f>+T72+U72</f>
        <v>8000</v>
      </c>
      <c r="T72" s="38">
        <v>8000</v>
      </c>
      <c r="U72" s="38"/>
      <c r="V72" s="212">
        <f>+W72+X72</f>
        <v>8000</v>
      </c>
      <c r="W72" s="38">
        <v>8000</v>
      </c>
      <c r="X72" s="38"/>
      <c r="Y72" s="33" t="s">
        <v>617</v>
      </c>
      <c r="AA72" s="197"/>
      <c r="AB72" s="196"/>
      <c r="AC72" s="196"/>
    </row>
    <row r="73" spans="1:29">
      <c r="A73" s="17"/>
      <c r="B73" s="35"/>
      <c r="C73" s="35"/>
      <c r="D73" s="35"/>
      <c r="E73" s="36" t="s">
        <v>293</v>
      </c>
      <c r="F73" s="36">
        <v>5134</v>
      </c>
      <c r="G73" s="38">
        <f>+H73+I73</f>
        <v>1443.75</v>
      </c>
      <c r="H73" s="38"/>
      <c r="I73" s="38">
        <v>1443.75</v>
      </c>
      <c r="J73" s="38">
        <f>+K73+L73</f>
        <v>15500</v>
      </c>
      <c r="K73" s="38"/>
      <c r="L73" s="38">
        <v>15500</v>
      </c>
      <c r="M73" s="212">
        <f>+N73+O73</f>
        <v>15500</v>
      </c>
      <c r="N73" s="38"/>
      <c r="O73" s="38">
        <v>15500</v>
      </c>
      <c r="P73" s="33">
        <f t="shared" si="7"/>
        <v>0</v>
      </c>
      <c r="Q73" s="33">
        <f t="shared" si="7"/>
        <v>0</v>
      </c>
      <c r="R73" s="33">
        <f t="shared" si="7"/>
        <v>0</v>
      </c>
      <c r="S73" s="212">
        <f>+T73+U73</f>
        <v>15500</v>
      </c>
      <c r="T73" s="38"/>
      <c r="U73" s="38">
        <v>15500</v>
      </c>
      <c r="V73" s="212">
        <f>+W73+X73</f>
        <v>15500</v>
      </c>
      <c r="W73" s="38"/>
      <c r="X73" s="38">
        <v>15500</v>
      </c>
      <c r="Y73" s="33"/>
      <c r="AA73" s="197"/>
      <c r="AB73" s="196"/>
      <c r="AC73" s="196"/>
    </row>
    <row r="74" spans="1:29" ht="21">
      <c r="A74" s="13">
        <v>2160</v>
      </c>
      <c r="B74" s="34" t="s">
        <v>109</v>
      </c>
      <c r="C74" s="34">
        <v>6</v>
      </c>
      <c r="D74" s="34">
        <v>0</v>
      </c>
      <c r="E74" s="29" t="s">
        <v>294</v>
      </c>
      <c r="F74" s="30"/>
      <c r="G74" s="31">
        <f>SUM(G76)</f>
        <v>174928.56299999999</v>
      </c>
      <c r="H74" s="31">
        <f t="shared" ref="H74:O74" si="67">SUM(H76)</f>
        <v>174928.56299999999</v>
      </c>
      <c r="I74" s="31">
        <f t="shared" si="67"/>
        <v>0</v>
      </c>
      <c r="J74" s="31">
        <f t="shared" si="67"/>
        <v>255296</v>
      </c>
      <c r="K74" s="31">
        <f t="shared" si="67"/>
        <v>255296</v>
      </c>
      <c r="L74" s="31">
        <f t="shared" si="67"/>
        <v>0</v>
      </c>
      <c r="M74" s="211">
        <f t="shared" si="67"/>
        <v>255296</v>
      </c>
      <c r="N74" s="31">
        <f t="shared" si="67"/>
        <v>255296</v>
      </c>
      <c r="O74" s="31">
        <f t="shared" si="67"/>
        <v>0</v>
      </c>
      <c r="P74" s="32">
        <f t="shared" si="7"/>
        <v>0</v>
      </c>
      <c r="Q74" s="32">
        <f t="shared" si="7"/>
        <v>0</v>
      </c>
      <c r="R74" s="32">
        <f t="shared" si="7"/>
        <v>0</v>
      </c>
      <c r="S74" s="211">
        <f t="shared" ref="S74:X74" si="68">SUM(S76)</f>
        <v>255296</v>
      </c>
      <c r="T74" s="31">
        <f t="shared" si="68"/>
        <v>255296</v>
      </c>
      <c r="U74" s="31">
        <f t="shared" si="68"/>
        <v>0</v>
      </c>
      <c r="V74" s="211">
        <f t="shared" si="68"/>
        <v>255296</v>
      </c>
      <c r="W74" s="31">
        <f t="shared" si="68"/>
        <v>255296</v>
      </c>
      <c r="X74" s="31">
        <f t="shared" si="68"/>
        <v>0</v>
      </c>
      <c r="Y74" s="33"/>
      <c r="AA74" s="197"/>
      <c r="AB74" s="196"/>
      <c r="AC74" s="196"/>
    </row>
    <row r="75" spans="1:29">
      <c r="A75" s="17"/>
      <c r="B75" s="35"/>
      <c r="C75" s="35"/>
      <c r="D75" s="35"/>
      <c r="E75" s="36" t="s">
        <v>111</v>
      </c>
      <c r="F75" s="37"/>
      <c r="G75" s="38"/>
      <c r="H75" s="38"/>
      <c r="I75" s="38"/>
      <c r="J75" s="38"/>
      <c r="K75" s="38"/>
      <c r="L75" s="38"/>
      <c r="M75" s="212"/>
      <c r="N75" s="38"/>
      <c r="O75" s="38"/>
      <c r="P75" s="33">
        <f t="shared" si="7"/>
        <v>0</v>
      </c>
      <c r="Q75" s="33">
        <f t="shared" si="7"/>
        <v>0</v>
      </c>
      <c r="R75" s="33">
        <f t="shared" si="7"/>
        <v>0</v>
      </c>
      <c r="S75" s="212"/>
      <c r="T75" s="38"/>
      <c r="U75" s="38"/>
      <c r="V75" s="212"/>
      <c r="W75" s="38"/>
      <c r="X75" s="38"/>
      <c r="Y75" s="33"/>
      <c r="AA75" s="197"/>
      <c r="AB75" s="196"/>
      <c r="AC75" s="196"/>
    </row>
    <row r="76" spans="1:29" ht="21">
      <c r="A76" s="17">
        <v>2161</v>
      </c>
      <c r="B76" s="35" t="s">
        <v>109</v>
      </c>
      <c r="C76" s="35">
        <v>6</v>
      </c>
      <c r="D76" s="35">
        <v>1</v>
      </c>
      <c r="E76" s="36" t="s">
        <v>295</v>
      </c>
      <c r="F76" s="37"/>
      <c r="G76" s="38">
        <f>SUM(G77:G92)</f>
        <v>174928.56299999999</v>
      </c>
      <c r="H76" s="38">
        <f t="shared" ref="H76:R76" si="69">SUM(H77:H92)</f>
        <v>174928.56299999999</v>
      </c>
      <c r="I76" s="38">
        <f t="shared" si="69"/>
        <v>0</v>
      </c>
      <c r="J76" s="38">
        <f t="shared" si="69"/>
        <v>255296</v>
      </c>
      <c r="K76" s="38">
        <f t="shared" si="69"/>
        <v>255296</v>
      </c>
      <c r="L76" s="38">
        <f t="shared" si="69"/>
        <v>0</v>
      </c>
      <c r="M76" s="212">
        <f>SUM(M77:M92)</f>
        <v>255296</v>
      </c>
      <c r="N76" s="38">
        <f>SUM(N77:N92)</f>
        <v>255296</v>
      </c>
      <c r="O76" s="38">
        <f>SUM(O77:O92)</f>
        <v>0</v>
      </c>
      <c r="P76" s="38">
        <f t="shared" si="69"/>
        <v>0</v>
      </c>
      <c r="Q76" s="38">
        <f t="shared" si="69"/>
        <v>0</v>
      </c>
      <c r="R76" s="38">
        <f t="shared" si="69"/>
        <v>0</v>
      </c>
      <c r="S76" s="212">
        <f t="shared" ref="S76:X76" si="70">SUM(S77:S92)</f>
        <v>255296</v>
      </c>
      <c r="T76" s="38">
        <f t="shared" si="70"/>
        <v>255296</v>
      </c>
      <c r="U76" s="38">
        <f t="shared" si="70"/>
        <v>0</v>
      </c>
      <c r="V76" s="212">
        <f t="shared" si="70"/>
        <v>255296</v>
      </c>
      <c r="W76" s="38">
        <f t="shared" si="70"/>
        <v>255296</v>
      </c>
      <c r="X76" s="38">
        <f t="shared" si="70"/>
        <v>0</v>
      </c>
      <c r="Y76" s="33"/>
      <c r="AA76" s="197"/>
      <c r="AB76" s="196"/>
      <c r="AC76" s="196"/>
    </row>
    <row r="77" spans="1:29">
      <c r="A77" s="17"/>
      <c r="B77" s="35"/>
      <c r="C77" s="35"/>
      <c r="D77" s="35"/>
      <c r="E77" s="39" t="s">
        <v>296</v>
      </c>
      <c r="F77" s="40">
        <v>4234</v>
      </c>
      <c r="G77" s="38">
        <f t="shared" ref="G77:G94" si="71">SUM(H77:I77)</f>
        <v>0</v>
      </c>
      <c r="H77" s="38"/>
      <c r="I77" s="38"/>
      <c r="J77" s="38">
        <f t="shared" ref="J77:J94" si="72">SUM(K77:L77)</f>
        <v>0</v>
      </c>
      <c r="K77" s="38"/>
      <c r="L77" s="38"/>
      <c r="M77" s="212">
        <f t="shared" ref="M77:M87" si="73">SUM(N77:O77)</f>
        <v>0</v>
      </c>
      <c r="N77" s="38"/>
      <c r="O77" s="38"/>
      <c r="P77" s="33">
        <f t="shared" si="7"/>
        <v>0</v>
      </c>
      <c r="Q77" s="33">
        <f t="shared" si="7"/>
        <v>0</v>
      </c>
      <c r="R77" s="33">
        <f t="shared" si="7"/>
        <v>0</v>
      </c>
      <c r="S77" s="212">
        <f t="shared" ref="S77:S87" si="74">SUM(T77:U77)</f>
        <v>0</v>
      </c>
      <c r="T77" s="38"/>
      <c r="U77" s="38"/>
      <c r="V77" s="212">
        <f t="shared" ref="V77:V87" si="75">SUM(W77:X77)</f>
        <v>0</v>
      </c>
      <c r="W77" s="38"/>
      <c r="X77" s="38"/>
      <c r="Y77" s="33"/>
      <c r="AA77" s="197"/>
      <c r="AB77" s="196"/>
      <c r="AC77" s="196"/>
    </row>
    <row r="78" spans="1:29">
      <c r="A78" s="17"/>
      <c r="B78" s="35"/>
      <c r="C78" s="35"/>
      <c r="D78" s="35"/>
      <c r="E78" s="39" t="s">
        <v>255</v>
      </c>
      <c r="F78" s="40">
        <v>4239</v>
      </c>
      <c r="G78" s="38">
        <f t="shared" si="71"/>
        <v>0</v>
      </c>
      <c r="H78" s="38"/>
      <c r="I78" s="38"/>
      <c r="J78" s="38">
        <f t="shared" si="72"/>
        <v>0</v>
      </c>
      <c r="K78" s="38"/>
      <c r="L78" s="38"/>
      <c r="M78" s="212">
        <f t="shared" si="73"/>
        <v>0</v>
      </c>
      <c r="N78" s="38"/>
      <c r="O78" s="38"/>
      <c r="P78" s="33">
        <f t="shared" si="7"/>
        <v>0</v>
      </c>
      <c r="Q78" s="33">
        <f t="shared" si="7"/>
        <v>0</v>
      </c>
      <c r="R78" s="33">
        <f t="shared" si="7"/>
        <v>0</v>
      </c>
      <c r="S78" s="212">
        <f t="shared" si="74"/>
        <v>0</v>
      </c>
      <c r="T78" s="38"/>
      <c r="U78" s="38"/>
      <c r="V78" s="212">
        <f t="shared" si="75"/>
        <v>0</v>
      </c>
      <c r="W78" s="38"/>
      <c r="X78" s="38"/>
      <c r="Y78" s="33"/>
      <c r="AA78" s="197"/>
      <c r="AB78" s="196"/>
      <c r="AC78" s="196"/>
    </row>
    <row r="79" spans="1:29">
      <c r="A79" s="17"/>
      <c r="B79" s="35"/>
      <c r="C79" s="35"/>
      <c r="D79" s="35"/>
      <c r="E79" s="39" t="s">
        <v>297</v>
      </c>
      <c r="F79" s="40">
        <v>4241</v>
      </c>
      <c r="G79" s="38">
        <f t="shared" si="71"/>
        <v>4369.6499999999996</v>
      </c>
      <c r="H79" s="38">
        <v>4369.6499999999996</v>
      </c>
      <c r="I79" s="38"/>
      <c r="J79" s="38">
        <f t="shared" si="72"/>
        <v>11000</v>
      </c>
      <c r="K79" s="38">
        <v>11000</v>
      </c>
      <c r="L79" s="38"/>
      <c r="M79" s="212">
        <f t="shared" si="73"/>
        <v>11000</v>
      </c>
      <c r="N79" s="38">
        <v>11000</v>
      </c>
      <c r="O79" s="38"/>
      <c r="P79" s="33">
        <f t="shared" si="7"/>
        <v>0</v>
      </c>
      <c r="Q79" s="33">
        <f t="shared" si="7"/>
        <v>0</v>
      </c>
      <c r="R79" s="33">
        <f t="shared" si="7"/>
        <v>0</v>
      </c>
      <c r="S79" s="212">
        <f t="shared" si="74"/>
        <v>11000</v>
      </c>
      <c r="T79" s="38">
        <v>11000</v>
      </c>
      <c r="U79" s="38"/>
      <c r="V79" s="212">
        <f t="shared" si="75"/>
        <v>11000</v>
      </c>
      <c r="W79" s="38">
        <v>11000</v>
      </c>
      <c r="X79" s="38"/>
      <c r="Y79" s="33"/>
      <c r="AA79" s="197"/>
      <c r="AB79" s="196"/>
      <c r="AC79" s="196"/>
    </row>
    <row r="80" spans="1:29">
      <c r="A80" s="17"/>
      <c r="B80" s="35"/>
      <c r="C80" s="35"/>
      <c r="D80" s="35"/>
      <c r="E80" s="39" t="s">
        <v>261</v>
      </c>
      <c r="F80" s="40">
        <v>4267</v>
      </c>
      <c r="G80" s="38">
        <f t="shared" si="71"/>
        <v>0</v>
      </c>
      <c r="H80" s="38"/>
      <c r="I80" s="38"/>
      <c r="J80" s="38">
        <f t="shared" si="72"/>
        <v>0</v>
      </c>
      <c r="K80" s="38"/>
      <c r="L80" s="38"/>
      <c r="M80" s="212">
        <f t="shared" si="73"/>
        <v>0</v>
      </c>
      <c r="N80" s="38"/>
      <c r="O80" s="38"/>
      <c r="P80" s="33">
        <f t="shared" si="7"/>
        <v>0</v>
      </c>
      <c r="Q80" s="33">
        <f t="shared" si="7"/>
        <v>0</v>
      </c>
      <c r="R80" s="33">
        <f t="shared" si="7"/>
        <v>0</v>
      </c>
      <c r="S80" s="212">
        <f t="shared" si="74"/>
        <v>0</v>
      </c>
      <c r="T80" s="38"/>
      <c r="U80" s="38"/>
      <c r="V80" s="212">
        <f t="shared" si="75"/>
        <v>0</v>
      </c>
      <c r="W80" s="38"/>
      <c r="X80" s="38"/>
      <c r="Y80" s="33"/>
      <c r="AA80" s="197"/>
      <c r="AB80" s="196"/>
      <c r="AC80" s="196"/>
    </row>
    <row r="81" spans="1:29">
      <c r="A81" s="17"/>
      <c r="B81" s="35"/>
      <c r="C81" s="35"/>
      <c r="D81" s="35"/>
      <c r="E81" s="39" t="s">
        <v>298</v>
      </c>
      <c r="F81" s="40">
        <v>4269</v>
      </c>
      <c r="G81" s="38">
        <f t="shared" si="71"/>
        <v>0</v>
      </c>
      <c r="H81" s="38"/>
      <c r="I81" s="38"/>
      <c r="J81" s="38">
        <f t="shared" si="72"/>
        <v>0</v>
      </c>
      <c r="K81" s="38"/>
      <c r="L81" s="38"/>
      <c r="M81" s="212">
        <f t="shared" si="73"/>
        <v>0</v>
      </c>
      <c r="N81" s="38"/>
      <c r="O81" s="38"/>
      <c r="P81" s="33">
        <f t="shared" si="7"/>
        <v>0</v>
      </c>
      <c r="Q81" s="33">
        <f t="shared" si="7"/>
        <v>0</v>
      </c>
      <c r="R81" s="33">
        <f t="shared" si="7"/>
        <v>0</v>
      </c>
      <c r="S81" s="212">
        <f t="shared" si="74"/>
        <v>0</v>
      </c>
      <c r="T81" s="38"/>
      <c r="U81" s="38"/>
      <c r="V81" s="212">
        <f t="shared" si="75"/>
        <v>0</v>
      </c>
      <c r="W81" s="38"/>
      <c r="X81" s="38"/>
      <c r="Y81" s="33"/>
      <c r="AA81" s="197"/>
      <c r="AB81" s="196"/>
      <c r="AC81" s="196"/>
    </row>
    <row r="82" spans="1:29">
      <c r="A82" s="17"/>
      <c r="B82" s="35"/>
      <c r="C82" s="35"/>
      <c r="D82" s="35"/>
      <c r="E82" s="39" t="s">
        <v>299</v>
      </c>
      <c r="F82" s="40">
        <v>4412</v>
      </c>
      <c r="G82" s="38">
        <f t="shared" si="71"/>
        <v>138238.48000000001</v>
      </c>
      <c r="H82" s="38">
        <v>138238.48000000001</v>
      </c>
      <c r="I82" s="38"/>
      <c r="J82" s="38">
        <f t="shared" si="72"/>
        <v>160000</v>
      </c>
      <c r="K82" s="38">
        <v>160000</v>
      </c>
      <c r="L82" s="38"/>
      <c r="M82" s="212">
        <f t="shared" si="73"/>
        <v>160000</v>
      </c>
      <c r="N82" s="38">
        <v>160000</v>
      </c>
      <c r="O82" s="38"/>
      <c r="P82" s="33">
        <f t="shared" ref="P82:R146" si="76">M82-J82</f>
        <v>0</v>
      </c>
      <c r="Q82" s="33">
        <f t="shared" si="76"/>
        <v>0</v>
      </c>
      <c r="R82" s="33">
        <f t="shared" si="76"/>
        <v>0</v>
      </c>
      <c r="S82" s="212">
        <f t="shared" si="74"/>
        <v>160000</v>
      </c>
      <c r="T82" s="38">
        <v>160000</v>
      </c>
      <c r="U82" s="38"/>
      <c r="V82" s="212">
        <f t="shared" si="75"/>
        <v>160000</v>
      </c>
      <c r="W82" s="38">
        <v>160000</v>
      </c>
      <c r="X82" s="38"/>
      <c r="Y82" s="33"/>
      <c r="AA82" s="197"/>
      <c r="AB82" s="196"/>
      <c r="AC82" s="196"/>
    </row>
    <row r="83" spans="1:29" ht="21">
      <c r="A83" s="17"/>
      <c r="B83" s="35"/>
      <c r="C83" s="35"/>
      <c r="D83" s="35"/>
      <c r="E83" s="23" t="s">
        <v>300</v>
      </c>
      <c r="F83" s="39">
        <v>4637</v>
      </c>
      <c r="G83" s="38">
        <f t="shared" si="71"/>
        <v>6166.5</v>
      </c>
      <c r="H83" s="38">
        <v>6166.5</v>
      </c>
      <c r="I83" s="38"/>
      <c r="J83" s="38">
        <f t="shared" si="72"/>
        <v>0</v>
      </c>
      <c r="K83" s="38"/>
      <c r="L83" s="38"/>
      <c r="M83" s="212">
        <f t="shared" si="73"/>
        <v>0</v>
      </c>
      <c r="N83" s="38"/>
      <c r="O83" s="38"/>
      <c r="P83" s="33">
        <f t="shared" si="76"/>
        <v>0</v>
      </c>
      <c r="Q83" s="33">
        <f t="shared" si="76"/>
        <v>0</v>
      </c>
      <c r="R83" s="33">
        <f t="shared" si="76"/>
        <v>0</v>
      </c>
      <c r="S83" s="212">
        <f t="shared" si="74"/>
        <v>0</v>
      </c>
      <c r="T83" s="38"/>
      <c r="U83" s="38"/>
      <c r="V83" s="212">
        <f t="shared" si="75"/>
        <v>0</v>
      </c>
      <c r="W83" s="38"/>
      <c r="X83" s="38"/>
      <c r="Y83" s="33"/>
      <c r="AA83" s="197"/>
      <c r="AB83" s="196"/>
      <c r="AC83" s="196"/>
    </row>
    <row r="84" spans="1:29">
      <c r="A84" s="17"/>
      <c r="B84" s="35"/>
      <c r="C84" s="35"/>
      <c r="D84" s="35"/>
      <c r="E84" s="23" t="s">
        <v>301</v>
      </c>
      <c r="F84" s="39">
        <v>4639</v>
      </c>
      <c r="G84" s="38">
        <f t="shared" si="71"/>
        <v>0</v>
      </c>
      <c r="H84" s="38"/>
      <c r="I84" s="38"/>
      <c r="J84" s="38">
        <f t="shared" si="72"/>
        <v>0</v>
      </c>
      <c r="K84" s="38"/>
      <c r="L84" s="38"/>
      <c r="M84" s="212">
        <f t="shared" si="73"/>
        <v>0</v>
      </c>
      <c r="N84" s="38"/>
      <c r="O84" s="38"/>
      <c r="P84" s="33">
        <f t="shared" si="76"/>
        <v>0</v>
      </c>
      <c r="Q84" s="33">
        <f t="shared" si="76"/>
        <v>0</v>
      </c>
      <c r="R84" s="33">
        <f t="shared" si="76"/>
        <v>0</v>
      </c>
      <c r="S84" s="212">
        <f t="shared" si="74"/>
        <v>0</v>
      </c>
      <c r="T84" s="38"/>
      <c r="U84" s="38"/>
      <c r="V84" s="212">
        <f t="shared" si="75"/>
        <v>0</v>
      </c>
      <c r="W84" s="38"/>
      <c r="X84" s="38"/>
      <c r="Y84" s="33"/>
      <c r="AA84" s="197"/>
      <c r="AB84" s="196"/>
      <c r="AC84" s="196"/>
    </row>
    <row r="85" spans="1:29">
      <c r="A85" s="17"/>
      <c r="B85" s="35"/>
      <c r="C85" s="35"/>
      <c r="D85" s="35"/>
      <c r="E85" s="23" t="s">
        <v>302</v>
      </c>
      <c r="F85" s="39">
        <v>4657</v>
      </c>
      <c r="G85" s="38">
        <f t="shared" si="71"/>
        <v>13294.434999999999</v>
      </c>
      <c r="H85" s="38">
        <v>13294.434999999999</v>
      </c>
      <c r="I85" s="38"/>
      <c r="J85" s="38">
        <f t="shared" si="72"/>
        <v>0</v>
      </c>
      <c r="K85" s="38"/>
      <c r="L85" s="38"/>
      <c r="M85" s="212">
        <f t="shared" si="73"/>
        <v>0</v>
      </c>
      <c r="N85" s="38"/>
      <c r="O85" s="38"/>
      <c r="P85" s="33">
        <f t="shared" si="76"/>
        <v>0</v>
      </c>
      <c r="Q85" s="33">
        <f t="shared" si="76"/>
        <v>0</v>
      </c>
      <c r="R85" s="33">
        <f t="shared" si="76"/>
        <v>0</v>
      </c>
      <c r="S85" s="212">
        <f t="shared" si="74"/>
        <v>0</v>
      </c>
      <c r="T85" s="38"/>
      <c r="U85" s="38"/>
      <c r="V85" s="212">
        <f t="shared" si="75"/>
        <v>0</v>
      </c>
      <c r="W85" s="38"/>
      <c r="X85" s="38"/>
      <c r="Y85" s="33"/>
      <c r="AA85" s="197"/>
      <c r="AB85" s="196"/>
      <c r="AC85" s="196"/>
    </row>
    <row r="86" spans="1:29" ht="21">
      <c r="A86" s="17"/>
      <c r="B86" s="35"/>
      <c r="C86" s="35"/>
      <c r="D86" s="35"/>
      <c r="E86" s="39" t="s">
        <v>303</v>
      </c>
      <c r="F86" s="40">
        <v>4819</v>
      </c>
      <c r="G86" s="38">
        <f t="shared" si="71"/>
        <v>0</v>
      </c>
      <c r="H86" s="38"/>
      <c r="I86" s="38"/>
      <c r="J86" s="38">
        <f t="shared" si="72"/>
        <v>0</v>
      </c>
      <c r="K86" s="38"/>
      <c r="L86" s="38"/>
      <c r="M86" s="212">
        <f t="shared" si="73"/>
        <v>0</v>
      </c>
      <c r="N86" s="38"/>
      <c r="O86" s="38"/>
      <c r="P86" s="33">
        <f t="shared" si="76"/>
        <v>0</v>
      </c>
      <c r="Q86" s="33">
        <f t="shared" si="76"/>
        <v>0</v>
      </c>
      <c r="R86" s="33">
        <f t="shared" si="76"/>
        <v>0</v>
      </c>
      <c r="S86" s="212">
        <f t="shared" si="74"/>
        <v>0</v>
      </c>
      <c r="T86" s="38"/>
      <c r="U86" s="38"/>
      <c r="V86" s="212">
        <f t="shared" si="75"/>
        <v>0</v>
      </c>
      <c r="W86" s="38"/>
      <c r="X86" s="38"/>
      <c r="Y86" s="33"/>
      <c r="AA86" s="197"/>
      <c r="AB86" s="196"/>
      <c r="AC86" s="196"/>
    </row>
    <row r="87" spans="1:29">
      <c r="A87" s="17"/>
      <c r="B87" s="35"/>
      <c r="C87" s="35"/>
      <c r="D87" s="35"/>
      <c r="E87" s="39" t="s">
        <v>264</v>
      </c>
      <c r="F87" s="40">
        <v>4823</v>
      </c>
      <c r="G87" s="38">
        <f t="shared" si="71"/>
        <v>12859.498</v>
      </c>
      <c r="H87" s="38">
        <v>12859.498</v>
      </c>
      <c r="I87" s="38"/>
      <c r="J87" s="38">
        <f t="shared" si="72"/>
        <v>84296</v>
      </c>
      <c r="K87" s="38">
        <v>84296</v>
      </c>
      <c r="L87" s="38"/>
      <c r="M87" s="212">
        <f t="shared" si="73"/>
        <v>84296</v>
      </c>
      <c r="N87" s="38">
        <v>84296</v>
      </c>
      <c r="O87" s="38"/>
      <c r="P87" s="33">
        <f t="shared" si="76"/>
        <v>0</v>
      </c>
      <c r="Q87" s="33">
        <f t="shared" si="76"/>
        <v>0</v>
      </c>
      <c r="R87" s="33">
        <f t="shared" si="76"/>
        <v>0</v>
      </c>
      <c r="S87" s="212">
        <f t="shared" si="74"/>
        <v>84296</v>
      </c>
      <c r="T87" s="38">
        <v>84296</v>
      </c>
      <c r="U87" s="38"/>
      <c r="V87" s="212">
        <f t="shared" si="75"/>
        <v>84296</v>
      </c>
      <c r="W87" s="38">
        <v>84296</v>
      </c>
      <c r="X87" s="38"/>
      <c r="Y87" s="33"/>
      <c r="AA87" s="197"/>
      <c r="AB87" s="196"/>
      <c r="AC87" s="196"/>
    </row>
    <row r="88" spans="1:29">
      <c r="A88" s="17"/>
      <c r="B88" s="35"/>
      <c r="C88" s="35"/>
      <c r="D88" s="35"/>
      <c r="E88" s="39" t="s">
        <v>304</v>
      </c>
      <c r="F88" s="40">
        <v>4861</v>
      </c>
      <c r="G88" s="38">
        <f t="shared" si="71"/>
        <v>0</v>
      </c>
      <c r="H88" s="38"/>
      <c r="I88" s="38"/>
      <c r="J88" s="38">
        <f t="shared" si="72"/>
        <v>0</v>
      </c>
      <c r="K88" s="38"/>
      <c r="L88" s="38"/>
      <c r="M88" s="212">
        <f t="shared" ref="M88:M94" si="77">SUM(N88:O88)</f>
        <v>0</v>
      </c>
      <c r="N88" s="38"/>
      <c r="O88" s="38"/>
      <c r="P88" s="33">
        <f t="shared" ref="P88:R89" si="78">M88-J88</f>
        <v>0</v>
      </c>
      <c r="Q88" s="33">
        <f t="shared" si="78"/>
        <v>0</v>
      </c>
      <c r="R88" s="33">
        <f t="shared" si="78"/>
        <v>0</v>
      </c>
      <c r="S88" s="212"/>
      <c r="T88" s="38"/>
      <c r="U88" s="38"/>
      <c r="V88" s="212"/>
      <c r="W88" s="38"/>
      <c r="X88" s="38"/>
      <c r="Y88" s="33"/>
      <c r="AA88" s="197"/>
      <c r="AB88" s="196"/>
      <c r="AC88" s="196"/>
    </row>
    <row r="89" spans="1:29" ht="21">
      <c r="A89" s="17"/>
      <c r="B89" s="35"/>
      <c r="C89" s="35"/>
      <c r="D89" s="35"/>
      <c r="E89" s="43" t="s">
        <v>305</v>
      </c>
      <c r="F89" s="40">
        <v>5112</v>
      </c>
      <c r="G89" s="38">
        <f t="shared" si="71"/>
        <v>0</v>
      </c>
      <c r="H89" s="38"/>
      <c r="I89" s="38"/>
      <c r="J89" s="38">
        <f t="shared" si="72"/>
        <v>0</v>
      </c>
      <c r="K89" s="38"/>
      <c r="L89" s="38"/>
      <c r="M89" s="212">
        <f t="shared" si="77"/>
        <v>0</v>
      </c>
      <c r="N89" s="38"/>
      <c r="O89" s="38"/>
      <c r="P89" s="33">
        <f t="shared" si="78"/>
        <v>0</v>
      </c>
      <c r="Q89" s="33">
        <f t="shared" si="78"/>
        <v>0</v>
      </c>
      <c r="R89" s="33">
        <f t="shared" si="78"/>
        <v>0</v>
      </c>
      <c r="S89" s="212">
        <f t="shared" ref="S89:S94" si="79">SUM(T89:U89)</f>
        <v>0</v>
      </c>
      <c r="T89" s="38"/>
      <c r="U89" s="38"/>
      <c r="V89" s="212">
        <f t="shared" ref="V89:V94" si="80">SUM(W89:X89)</f>
        <v>0</v>
      </c>
      <c r="W89" s="38"/>
      <c r="X89" s="38"/>
      <c r="Y89" s="33"/>
      <c r="AA89" s="197"/>
      <c r="AB89" s="196"/>
      <c r="AC89" s="196"/>
    </row>
    <row r="90" spans="1:29">
      <c r="A90" s="17"/>
      <c r="B90" s="35"/>
      <c r="C90" s="35"/>
      <c r="D90" s="35"/>
      <c r="E90" s="39" t="s">
        <v>306</v>
      </c>
      <c r="F90" s="40">
        <v>5112</v>
      </c>
      <c r="G90" s="38">
        <f t="shared" si="71"/>
        <v>0</v>
      </c>
      <c r="H90" s="38"/>
      <c r="I90" s="38"/>
      <c r="J90" s="38">
        <f t="shared" si="72"/>
        <v>0</v>
      </c>
      <c r="K90" s="38"/>
      <c r="L90" s="38"/>
      <c r="M90" s="212">
        <f t="shared" si="77"/>
        <v>0</v>
      </c>
      <c r="N90" s="38"/>
      <c r="O90" s="38"/>
      <c r="P90" s="33">
        <f t="shared" si="76"/>
        <v>0</v>
      </c>
      <c r="Q90" s="33">
        <f t="shared" si="76"/>
        <v>0</v>
      </c>
      <c r="R90" s="33">
        <f t="shared" si="76"/>
        <v>0</v>
      </c>
      <c r="S90" s="212">
        <f t="shared" si="79"/>
        <v>0</v>
      </c>
      <c r="T90" s="38"/>
      <c r="U90" s="38"/>
      <c r="V90" s="212">
        <f t="shared" si="80"/>
        <v>0</v>
      </c>
      <c r="W90" s="38"/>
      <c r="X90" s="38"/>
      <c r="Y90" s="33"/>
      <c r="AA90" s="197"/>
      <c r="AB90" s="196"/>
      <c r="AC90" s="196"/>
    </row>
    <row r="91" spans="1:29">
      <c r="A91" s="17"/>
      <c r="B91" s="35"/>
      <c r="C91" s="35"/>
      <c r="D91" s="35"/>
      <c r="E91" s="39" t="s">
        <v>307</v>
      </c>
      <c r="F91" s="40">
        <v>5112</v>
      </c>
      <c r="G91" s="38">
        <f t="shared" si="71"/>
        <v>0</v>
      </c>
      <c r="H91" s="38"/>
      <c r="I91" s="38"/>
      <c r="J91" s="38">
        <f t="shared" si="72"/>
        <v>0</v>
      </c>
      <c r="K91" s="38"/>
      <c r="L91" s="38"/>
      <c r="M91" s="212">
        <f t="shared" si="77"/>
        <v>0</v>
      </c>
      <c r="N91" s="38"/>
      <c r="O91" s="38"/>
      <c r="P91" s="33">
        <f t="shared" si="76"/>
        <v>0</v>
      </c>
      <c r="Q91" s="33">
        <f t="shared" si="76"/>
        <v>0</v>
      </c>
      <c r="R91" s="33">
        <f t="shared" si="76"/>
        <v>0</v>
      </c>
      <c r="S91" s="212">
        <f t="shared" si="79"/>
        <v>0</v>
      </c>
      <c r="T91" s="38"/>
      <c r="U91" s="38"/>
      <c r="V91" s="212">
        <f t="shared" si="80"/>
        <v>0</v>
      </c>
      <c r="W91" s="38"/>
      <c r="X91" s="38"/>
      <c r="Y91" s="33"/>
      <c r="AA91" s="197"/>
      <c r="AB91" s="196"/>
      <c r="AC91" s="196"/>
    </row>
    <row r="92" spans="1:29">
      <c r="A92" s="17"/>
      <c r="B92" s="35"/>
      <c r="C92" s="35"/>
      <c r="D92" s="35"/>
      <c r="E92" s="39" t="s">
        <v>308</v>
      </c>
      <c r="F92" s="40">
        <v>5129</v>
      </c>
      <c r="G92" s="38">
        <f t="shared" si="71"/>
        <v>0</v>
      </c>
      <c r="H92" s="38"/>
      <c r="I92" s="38"/>
      <c r="J92" s="38">
        <f t="shared" si="72"/>
        <v>0</v>
      </c>
      <c r="K92" s="38"/>
      <c r="L92" s="38"/>
      <c r="M92" s="212">
        <f t="shared" si="77"/>
        <v>0</v>
      </c>
      <c r="N92" s="38"/>
      <c r="O92" s="38"/>
      <c r="P92" s="33">
        <f t="shared" si="76"/>
        <v>0</v>
      </c>
      <c r="Q92" s="33">
        <f t="shared" si="76"/>
        <v>0</v>
      </c>
      <c r="R92" s="33">
        <f t="shared" si="76"/>
        <v>0</v>
      </c>
      <c r="S92" s="212">
        <f t="shared" si="79"/>
        <v>0</v>
      </c>
      <c r="T92" s="38"/>
      <c r="U92" s="38"/>
      <c r="V92" s="212">
        <f t="shared" si="80"/>
        <v>0</v>
      </c>
      <c r="W92" s="38"/>
      <c r="X92" s="38"/>
      <c r="Y92" s="33"/>
      <c r="AA92" s="197"/>
      <c r="AB92" s="196"/>
      <c r="AC92" s="196"/>
    </row>
    <row r="93" spans="1:29" ht="31.5">
      <c r="A93" s="17"/>
      <c r="B93" s="35"/>
      <c r="C93" s="35"/>
      <c r="D93" s="35"/>
      <c r="E93" s="44" t="s">
        <v>309</v>
      </c>
      <c r="F93" s="45"/>
      <c r="G93" s="38">
        <f t="shared" si="71"/>
        <v>0</v>
      </c>
      <c r="H93" s="38"/>
      <c r="I93" s="38"/>
      <c r="J93" s="38">
        <f t="shared" si="72"/>
        <v>0</v>
      </c>
      <c r="K93" s="38"/>
      <c r="L93" s="38"/>
      <c r="M93" s="212">
        <f t="shared" si="77"/>
        <v>0</v>
      </c>
      <c r="N93" s="38"/>
      <c r="O93" s="38"/>
      <c r="P93" s="33">
        <f t="shared" si="76"/>
        <v>0</v>
      </c>
      <c r="Q93" s="33">
        <f t="shared" si="76"/>
        <v>0</v>
      </c>
      <c r="R93" s="33">
        <f t="shared" si="76"/>
        <v>0</v>
      </c>
      <c r="S93" s="212">
        <f t="shared" si="79"/>
        <v>0</v>
      </c>
      <c r="T93" s="38"/>
      <c r="U93" s="38"/>
      <c r="V93" s="212">
        <f t="shared" si="80"/>
        <v>0</v>
      </c>
      <c r="W93" s="38"/>
      <c r="X93" s="38"/>
      <c r="Y93" s="33"/>
      <c r="AA93" s="197"/>
      <c r="AB93" s="196"/>
      <c r="AC93" s="196"/>
    </row>
    <row r="94" spans="1:29">
      <c r="A94" s="17"/>
      <c r="B94" s="35"/>
      <c r="C94" s="35"/>
      <c r="D94" s="35"/>
      <c r="E94" s="39" t="s">
        <v>310</v>
      </c>
      <c r="F94" s="40">
        <v>5134</v>
      </c>
      <c r="G94" s="38">
        <f t="shared" si="71"/>
        <v>0</v>
      </c>
      <c r="H94" s="38"/>
      <c r="I94" s="38"/>
      <c r="J94" s="38">
        <f t="shared" si="72"/>
        <v>0</v>
      </c>
      <c r="K94" s="38"/>
      <c r="L94" s="38"/>
      <c r="M94" s="212">
        <f t="shared" si="77"/>
        <v>0</v>
      </c>
      <c r="N94" s="38"/>
      <c r="O94" s="38"/>
      <c r="P94" s="33">
        <f t="shared" si="76"/>
        <v>0</v>
      </c>
      <c r="Q94" s="33">
        <f t="shared" si="76"/>
        <v>0</v>
      </c>
      <c r="R94" s="33">
        <f t="shared" si="76"/>
        <v>0</v>
      </c>
      <c r="S94" s="212">
        <f t="shared" si="79"/>
        <v>0</v>
      </c>
      <c r="T94" s="38"/>
      <c r="U94" s="38"/>
      <c r="V94" s="212">
        <f t="shared" si="80"/>
        <v>0</v>
      </c>
      <c r="W94" s="38"/>
      <c r="X94" s="38"/>
      <c r="Y94" s="33"/>
      <c r="AA94" s="197"/>
      <c r="AB94" s="196"/>
      <c r="AC94" s="196"/>
    </row>
    <row r="95" spans="1:29">
      <c r="A95" s="13">
        <v>2170</v>
      </c>
      <c r="B95" s="34" t="s">
        <v>109</v>
      </c>
      <c r="C95" s="34">
        <v>7</v>
      </c>
      <c r="D95" s="34">
        <v>0</v>
      </c>
      <c r="E95" s="29" t="s">
        <v>311</v>
      </c>
      <c r="F95" s="30"/>
      <c r="G95" s="31">
        <f>SUM(G97)</f>
        <v>0</v>
      </c>
      <c r="H95" s="31">
        <f t="shared" ref="H95:O95" si="81">SUM(H97)</f>
        <v>0</v>
      </c>
      <c r="I95" s="31">
        <f t="shared" si="81"/>
        <v>0</v>
      </c>
      <c r="J95" s="31">
        <f t="shared" si="81"/>
        <v>0</v>
      </c>
      <c r="K95" s="31">
        <f t="shared" si="81"/>
        <v>0</v>
      </c>
      <c r="L95" s="31">
        <f t="shared" si="81"/>
        <v>0</v>
      </c>
      <c r="M95" s="211">
        <f t="shared" si="81"/>
        <v>0</v>
      </c>
      <c r="N95" s="31">
        <f t="shared" si="81"/>
        <v>0</v>
      </c>
      <c r="O95" s="31">
        <f t="shared" si="81"/>
        <v>0</v>
      </c>
      <c r="P95" s="32">
        <f t="shared" si="76"/>
        <v>0</v>
      </c>
      <c r="Q95" s="32">
        <f t="shared" si="76"/>
        <v>0</v>
      </c>
      <c r="R95" s="32">
        <f t="shared" si="76"/>
        <v>0</v>
      </c>
      <c r="S95" s="211">
        <f t="shared" ref="S95:X95" si="82">SUM(S97)</f>
        <v>0</v>
      </c>
      <c r="T95" s="31">
        <f t="shared" si="82"/>
        <v>0</v>
      </c>
      <c r="U95" s="31">
        <f t="shared" si="82"/>
        <v>0</v>
      </c>
      <c r="V95" s="211">
        <f t="shared" si="82"/>
        <v>0</v>
      </c>
      <c r="W95" s="31">
        <f t="shared" si="82"/>
        <v>0</v>
      </c>
      <c r="X95" s="31">
        <f t="shared" si="82"/>
        <v>0</v>
      </c>
      <c r="Y95" s="33"/>
      <c r="AA95" s="197"/>
      <c r="AB95" s="196"/>
      <c r="AC95" s="196"/>
    </row>
    <row r="96" spans="1:29">
      <c r="A96" s="17"/>
      <c r="B96" s="35"/>
      <c r="C96" s="35"/>
      <c r="D96" s="35"/>
      <c r="E96" s="36" t="s">
        <v>111</v>
      </c>
      <c r="F96" s="37"/>
      <c r="G96" s="38"/>
      <c r="H96" s="38"/>
      <c r="I96" s="38"/>
      <c r="J96" s="38"/>
      <c r="K96" s="38"/>
      <c r="L96" s="38"/>
      <c r="M96" s="212"/>
      <c r="N96" s="38"/>
      <c r="O96" s="38"/>
      <c r="P96" s="33">
        <f t="shared" si="76"/>
        <v>0</v>
      </c>
      <c r="Q96" s="33">
        <f t="shared" si="76"/>
        <v>0</v>
      </c>
      <c r="R96" s="33">
        <f t="shared" si="76"/>
        <v>0</v>
      </c>
      <c r="S96" s="212"/>
      <c r="T96" s="38"/>
      <c r="U96" s="38"/>
      <c r="V96" s="212"/>
      <c r="W96" s="38"/>
      <c r="X96" s="38"/>
      <c r="Y96" s="33"/>
      <c r="AA96" s="197"/>
      <c r="AB96" s="196"/>
      <c r="AC96" s="196"/>
    </row>
    <row r="97" spans="1:29">
      <c r="A97" s="17">
        <v>2171</v>
      </c>
      <c r="B97" s="35" t="s">
        <v>109</v>
      </c>
      <c r="C97" s="35">
        <v>7</v>
      </c>
      <c r="D97" s="35">
        <v>1</v>
      </c>
      <c r="E97" s="36" t="s">
        <v>311</v>
      </c>
      <c r="F97" s="37"/>
      <c r="G97" s="38">
        <f>SUM(H97:I97)</f>
        <v>0</v>
      </c>
      <c r="H97" s="38"/>
      <c r="I97" s="38"/>
      <c r="J97" s="38">
        <f>SUM(K97:L97)</f>
        <v>0</v>
      </c>
      <c r="K97" s="38"/>
      <c r="L97" s="38"/>
      <c r="M97" s="212">
        <f>SUM(N97:O97)</f>
        <v>0</v>
      </c>
      <c r="N97" s="38"/>
      <c r="O97" s="38"/>
      <c r="P97" s="32">
        <f t="shared" si="76"/>
        <v>0</v>
      </c>
      <c r="Q97" s="32">
        <f t="shared" si="76"/>
        <v>0</v>
      </c>
      <c r="R97" s="32">
        <f t="shared" si="76"/>
        <v>0</v>
      </c>
      <c r="S97" s="212">
        <f>SUM(T97:U97)</f>
        <v>0</v>
      </c>
      <c r="T97" s="38"/>
      <c r="U97" s="38"/>
      <c r="V97" s="212">
        <f>SUM(W97:X97)</f>
        <v>0</v>
      </c>
      <c r="W97" s="38"/>
      <c r="X97" s="38"/>
      <c r="Y97" s="33"/>
      <c r="AA97" s="197"/>
      <c r="AB97" s="196"/>
      <c r="AC97" s="196"/>
    </row>
    <row r="98" spans="1:29" ht="31.5">
      <c r="A98" s="13">
        <v>2180</v>
      </c>
      <c r="B98" s="34" t="s">
        <v>109</v>
      </c>
      <c r="C98" s="34">
        <v>8</v>
      </c>
      <c r="D98" s="34">
        <v>0</v>
      </c>
      <c r="E98" s="29" t="s">
        <v>312</v>
      </c>
      <c r="F98" s="30"/>
      <c r="G98" s="31">
        <f>SUM(G100)</f>
        <v>0</v>
      </c>
      <c r="H98" s="31">
        <f t="shared" ref="H98:O98" si="83">SUM(H100)</f>
        <v>0</v>
      </c>
      <c r="I98" s="31">
        <f t="shared" si="83"/>
        <v>0</v>
      </c>
      <c r="J98" s="31">
        <f t="shared" si="83"/>
        <v>0</v>
      </c>
      <c r="K98" s="31">
        <f t="shared" si="83"/>
        <v>0</v>
      </c>
      <c r="L98" s="31">
        <f t="shared" si="83"/>
        <v>0</v>
      </c>
      <c r="M98" s="211">
        <f t="shared" si="83"/>
        <v>0</v>
      </c>
      <c r="N98" s="31">
        <f t="shared" si="83"/>
        <v>0</v>
      </c>
      <c r="O98" s="31">
        <f t="shared" si="83"/>
        <v>0</v>
      </c>
      <c r="P98" s="33">
        <f t="shared" si="76"/>
        <v>0</v>
      </c>
      <c r="Q98" s="33">
        <f t="shared" si="76"/>
        <v>0</v>
      </c>
      <c r="R98" s="33">
        <f t="shared" si="76"/>
        <v>0</v>
      </c>
      <c r="S98" s="211">
        <f t="shared" ref="S98:X98" si="84">SUM(S100)</f>
        <v>0</v>
      </c>
      <c r="T98" s="31">
        <f t="shared" si="84"/>
        <v>0</v>
      </c>
      <c r="U98" s="31">
        <f t="shared" si="84"/>
        <v>0</v>
      </c>
      <c r="V98" s="211">
        <f t="shared" si="84"/>
        <v>0</v>
      </c>
      <c r="W98" s="31">
        <f t="shared" si="84"/>
        <v>0</v>
      </c>
      <c r="X98" s="31">
        <f t="shared" si="84"/>
        <v>0</v>
      </c>
      <c r="Y98" s="33"/>
      <c r="AA98" s="197"/>
      <c r="AB98" s="196"/>
      <c r="AC98" s="196"/>
    </row>
    <row r="99" spans="1:29">
      <c r="A99" s="17"/>
      <c r="B99" s="35"/>
      <c r="C99" s="35"/>
      <c r="D99" s="35"/>
      <c r="E99" s="36" t="s">
        <v>111</v>
      </c>
      <c r="F99" s="37"/>
      <c r="G99" s="38"/>
      <c r="H99" s="38"/>
      <c r="I99" s="38"/>
      <c r="J99" s="38"/>
      <c r="K99" s="38"/>
      <c r="L99" s="38"/>
      <c r="M99" s="212"/>
      <c r="N99" s="38"/>
      <c r="O99" s="38"/>
      <c r="P99" s="33">
        <f t="shared" si="76"/>
        <v>0</v>
      </c>
      <c r="Q99" s="33">
        <f t="shared" si="76"/>
        <v>0</v>
      </c>
      <c r="R99" s="33">
        <f t="shared" si="76"/>
        <v>0</v>
      </c>
      <c r="S99" s="212"/>
      <c r="T99" s="38"/>
      <c r="U99" s="38"/>
      <c r="V99" s="212"/>
      <c r="W99" s="38"/>
      <c r="X99" s="38"/>
      <c r="Y99" s="33"/>
      <c r="AA99" s="197"/>
      <c r="AB99" s="196"/>
      <c r="AC99" s="196"/>
    </row>
    <row r="100" spans="1:29" ht="21">
      <c r="A100" s="17">
        <v>2181</v>
      </c>
      <c r="B100" s="35" t="s">
        <v>109</v>
      </c>
      <c r="C100" s="35">
        <v>8</v>
      </c>
      <c r="D100" s="35">
        <v>1</v>
      </c>
      <c r="E100" s="36" t="s">
        <v>312</v>
      </c>
      <c r="F100" s="37"/>
      <c r="G100" s="38">
        <f>SUM(G102:G103)</f>
        <v>0</v>
      </c>
      <c r="H100" s="38">
        <f t="shared" ref="H100:O100" si="85">SUM(H102:H103)</f>
        <v>0</v>
      </c>
      <c r="I100" s="38">
        <f t="shared" si="85"/>
        <v>0</v>
      </c>
      <c r="J100" s="38">
        <f t="shared" si="85"/>
        <v>0</v>
      </c>
      <c r="K100" s="38">
        <f t="shared" si="85"/>
        <v>0</v>
      </c>
      <c r="L100" s="38">
        <f t="shared" si="85"/>
        <v>0</v>
      </c>
      <c r="M100" s="212">
        <f t="shared" si="85"/>
        <v>0</v>
      </c>
      <c r="N100" s="38">
        <f t="shared" si="85"/>
        <v>0</v>
      </c>
      <c r="O100" s="38">
        <f t="shared" si="85"/>
        <v>0</v>
      </c>
      <c r="P100" s="33">
        <f t="shared" si="76"/>
        <v>0</v>
      </c>
      <c r="Q100" s="33">
        <f t="shared" si="76"/>
        <v>0</v>
      </c>
      <c r="R100" s="33">
        <f t="shared" si="76"/>
        <v>0</v>
      </c>
      <c r="S100" s="212">
        <f t="shared" ref="S100:X100" si="86">SUM(S102:S103)</f>
        <v>0</v>
      </c>
      <c r="T100" s="38">
        <f t="shared" si="86"/>
        <v>0</v>
      </c>
      <c r="U100" s="38">
        <f t="shared" si="86"/>
        <v>0</v>
      </c>
      <c r="V100" s="212">
        <f t="shared" si="86"/>
        <v>0</v>
      </c>
      <c r="W100" s="38">
        <f t="shared" si="86"/>
        <v>0</v>
      </c>
      <c r="X100" s="38">
        <f t="shared" si="86"/>
        <v>0</v>
      </c>
      <c r="Y100" s="33"/>
      <c r="AA100" s="197"/>
      <c r="AB100" s="196"/>
      <c r="AC100" s="196"/>
    </row>
    <row r="101" spans="1:29">
      <c r="A101" s="17"/>
      <c r="B101" s="35"/>
      <c r="C101" s="35"/>
      <c r="D101" s="35"/>
      <c r="E101" s="36" t="s">
        <v>111</v>
      </c>
      <c r="F101" s="37"/>
      <c r="G101" s="38"/>
      <c r="H101" s="38"/>
      <c r="I101" s="38"/>
      <c r="J101" s="38"/>
      <c r="K101" s="38"/>
      <c r="L101" s="38"/>
      <c r="M101" s="212"/>
      <c r="N101" s="38"/>
      <c r="O101" s="38"/>
      <c r="P101" s="33">
        <f t="shared" si="76"/>
        <v>0</v>
      </c>
      <c r="Q101" s="33">
        <f t="shared" si="76"/>
        <v>0</v>
      </c>
      <c r="R101" s="33">
        <f t="shared" si="76"/>
        <v>0</v>
      </c>
      <c r="S101" s="212"/>
      <c r="T101" s="38"/>
      <c r="U101" s="38"/>
      <c r="V101" s="212"/>
      <c r="W101" s="38"/>
      <c r="X101" s="38"/>
      <c r="Y101" s="33"/>
      <c r="AA101" s="197"/>
      <c r="AB101" s="196"/>
      <c r="AC101" s="196"/>
    </row>
    <row r="102" spans="1:29">
      <c r="A102" s="17">
        <v>2182</v>
      </c>
      <c r="B102" s="35" t="s">
        <v>109</v>
      </c>
      <c r="C102" s="35">
        <v>8</v>
      </c>
      <c r="D102" s="35">
        <v>1</v>
      </c>
      <c r="E102" s="36" t="s">
        <v>313</v>
      </c>
      <c r="F102" s="37"/>
      <c r="G102" s="38">
        <f>SUM(H102:I102)</f>
        <v>0</v>
      </c>
      <c r="H102" s="38"/>
      <c r="I102" s="38"/>
      <c r="J102" s="38">
        <f>SUM(K102:L102)</f>
        <v>0</v>
      </c>
      <c r="K102" s="38"/>
      <c r="L102" s="38"/>
      <c r="M102" s="212">
        <f>SUM(N102:O102)</f>
        <v>0</v>
      </c>
      <c r="N102" s="38"/>
      <c r="O102" s="38"/>
      <c r="P102" s="33">
        <f t="shared" si="76"/>
        <v>0</v>
      </c>
      <c r="Q102" s="33">
        <f t="shared" si="76"/>
        <v>0</v>
      </c>
      <c r="R102" s="33">
        <f t="shared" si="76"/>
        <v>0</v>
      </c>
      <c r="S102" s="212">
        <f>SUM(T102:U102)</f>
        <v>0</v>
      </c>
      <c r="T102" s="38"/>
      <c r="U102" s="38"/>
      <c r="V102" s="212">
        <f>SUM(W102:X102)</f>
        <v>0</v>
      </c>
      <c r="W102" s="38"/>
      <c r="X102" s="38"/>
      <c r="Y102" s="33"/>
      <c r="AA102" s="197"/>
      <c r="AB102" s="196"/>
      <c r="AC102" s="196"/>
    </row>
    <row r="103" spans="1:29">
      <c r="A103" s="17">
        <v>2183</v>
      </c>
      <c r="B103" s="35" t="s">
        <v>109</v>
      </c>
      <c r="C103" s="35">
        <v>8</v>
      </c>
      <c r="D103" s="35">
        <v>1</v>
      </c>
      <c r="E103" s="36" t="s">
        <v>314</v>
      </c>
      <c r="F103" s="37"/>
      <c r="G103" s="38">
        <f>SUM(H103:I103)</f>
        <v>0</v>
      </c>
      <c r="H103" s="38">
        <f>H104</f>
        <v>0</v>
      </c>
      <c r="I103" s="38">
        <f>I104</f>
        <v>0</v>
      </c>
      <c r="J103" s="38">
        <f>SUM(K103:L103)</f>
        <v>0</v>
      </c>
      <c r="K103" s="38">
        <f>K104</f>
        <v>0</v>
      </c>
      <c r="L103" s="38">
        <f>L104</f>
        <v>0</v>
      </c>
      <c r="M103" s="212">
        <f>SUM(N103:O103)</f>
        <v>0</v>
      </c>
      <c r="N103" s="38">
        <f>N104</f>
        <v>0</v>
      </c>
      <c r="O103" s="38">
        <f>O104</f>
        <v>0</v>
      </c>
      <c r="P103" s="33">
        <f t="shared" si="76"/>
        <v>0</v>
      </c>
      <c r="Q103" s="33">
        <f t="shared" si="76"/>
        <v>0</v>
      </c>
      <c r="R103" s="33">
        <f t="shared" si="76"/>
        <v>0</v>
      </c>
      <c r="S103" s="212">
        <f>SUM(T103:U103)</f>
        <v>0</v>
      </c>
      <c r="T103" s="38">
        <f>T104</f>
        <v>0</v>
      </c>
      <c r="U103" s="38">
        <f>U104</f>
        <v>0</v>
      </c>
      <c r="V103" s="212">
        <f>SUM(W103:X103)</f>
        <v>0</v>
      </c>
      <c r="W103" s="38">
        <f>W104</f>
        <v>0</v>
      </c>
      <c r="X103" s="38">
        <f>X104</f>
        <v>0</v>
      </c>
      <c r="Y103" s="33"/>
      <c r="AA103" s="197"/>
      <c r="AB103" s="196"/>
      <c r="AC103" s="196"/>
    </row>
    <row r="104" spans="1:29" ht="21">
      <c r="A104" s="17">
        <v>2184</v>
      </c>
      <c r="B104" s="35" t="s">
        <v>109</v>
      </c>
      <c r="C104" s="35">
        <v>8</v>
      </c>
      <c r="D104" s="35">
        <v>1</v>
      </c>
      <c r="E104" s="36" t="s">
        <v>315</v>
      </c>
      <c r="F104" s="37"/>
      <c r="G104" s="38">
        <f>SUM(H104:I104)</f>
        <v>0</v>
      </c>
      <c r="H104" s="38"/>
      <c r="I104" s="38"/>
      <c r="J104" s="38">
        <f>SUM(K104:L104)</f>
        <v>0</v>
      </c>
      <c r="K104" s="38"/>
      <c r="L104" s="38"/>
      <c r="M104" s="212">
        <f>SUM(N104:O104)</f>
        <v>0</v>
      </c>
      <c r="N104" s="38"/>
      <c r="O104" s="38"/>
      <c r="P104" s="33">
        <f t="shared" si="76"/>
        <v>0</v>
      </c>
      <c r="Q104" s="33">
        <f t="shared" si="76"/>
        <v>0</v>
      </c>
      <c r="R104" s="33">
        <f t="shared" si="76"/>
        <v>0</v>
      </c>
      <c r="S104" s="212">
        <f>SUM(T104:U104)</f>
        <v>0</v>
      </c>
      <c r="T104" s="38"/>
      <c r="U104" s="38"/>
      <c r="V104" s="212">
        <f>SUM(W104:X104)</f>
        <v>0</v>
      </c>
      <c r="W104" s="38"/>
      <c r="X104" s="38"/>
      <c r="Y104" s="33"/>
      <c r="AA104" s="197"/>
      <c r="AB104" s="196"/>
      <c r="AC104" s="196"/>
    </row>
    <row r="105" spans="1:29">
      <c r="A105" s="17">
        <v>2185</v>
      </c>
      <c r="B105" s="35" t="s">
        <v>109</v>
      </c>
      <c r="C105" s="35">
        <v>8</v>
      </c>
      <c r="D105" s="35">
        <v>1</v>
      </c>
      <c r="E105" s="36"/>
      <c r="F105" s="37"/>
      <c r="G105" s="38"/>
      <c r="H105" s="38"/>
      <c r="I105" s="38"/>
      <c r="J105" s="38"/>
      <c r="K105" s="38"/>
      <c r="L105" s="38"/>
      <c r="M105" s="212"/>
      <c r="N105" s="38"/>
      <c r="O105" s="38"/>
      <c r="P105" s="33">
        <f t="shared" si="76"/>
        <v>0</v>
      </c>
      <c r="Q105" s="33">
        <f t="shared" si="76"/>
        <v>0</v>
      </c>
      <c r="R105" s="33">
        <f t="shared" si="76"/>
        <v>0</v>
      </c>
      <c r="S105" s="212"/>
      <c r="T105" s="38"/>
      <c r="U105" s="38"/>
      <c r="V105" s="212"/>
      <c r="W105" s="38"/>
      <c r="X105" s="38"/>
      <c r="Y105" s="33"/>
      <c r="AA105" s="197"/>
      <c r="AB105" s="196"/>
      <c r="AC105" s="196"/>
    </row>
    <row r="106" spans="1:29" ht="21">
      <c r="A106" s="13">
        <v>2200</v>
      </c>
      <c r="B106" s="34" t="s">
        <v>316</v>
      </c>
      <c r="C106" s="34">
        <v>0</v>
      </c>
      <c r="D106" s="34">
        <v>0</v>
      </c>
      <c r="E106" s="29" t="s">
        <v>317</v>
      </c>
      <c r="F106" s="30"/>
      <c r="G106" s="31">
        <f>SUM(G108,G111,G114,G117,G120)</f>
        <v>130</v>
      </c>
      <c r="H106" s="31">
        <f t="shared" ref="H106:O106" si="87">SUM(H108,H111,H114,H117,H120)</f>
        <v>130</v>
      </c>
      <c r="I106" s="31">
        <f t="shared" si="87"/>
        <v>0</v>
      </c>
      <c r="J106" s="31">
        <f t="shared" si="87"/>
        <v>2400</v>
      </c>
      <c r="K106" s="31">
        <f t="shared" si="87"/>
        <v>2400</v>
      </c>
      <c r="L106" s="31">
        <f t="shared" si="87"/>
        <v>0</v>
      </c>
      <c r="M106" s="211">
        <f t="shared" si="87"/>
        <v>2400</v>
      </c>
      <c r="N106" s="31">
        <f t="shared" si="87"/>
        <v>2400</v>
      </c>
      <c r="O106" s="31">
        <f t="shared" si="87"/>
        <v>0</v>
      </c>
      <c r="P106" s="32">
        <f t="shared" si="76"/>
        <v>0</v>
      </c>
      <c r="Q106" s="32">
        <f t="shared" si="76"/>
        <v>0</v>
      </c>
      <c r="R106" s="32">
        <f t="shared" si="76"/>
        <v>0</v>
      </c>
      <c r="S106" s="211">
        <f t="shared" ref="S106:X106" si="88">SUM(S108,S111,S114,S117,S120)</f>
        <v>2400</v>
      </c>
      <c r="T106" s="31">
        <f t="shared" si="88"/>
        <v>2400</v>
      </c>
      <c r="U106" s="31">
        <f t="shared" si="88"/>
        <v>0</v>
      </c>
      <c r="V106" s="211">
        <f t="shared" si="88"/>
        <v>2400</v>
      </c>
      <c r="W106" s="31">
        <f t="shared" si="88"/>
        <v>2400</v>
      </c>
      <c r="X106" s="31">
        <f t="shared" si="88"/>
        <v>0</v>
      </c>
      <c r="Y106" s="33"/>
      <c r="AA106" s="197"/>
      <c r="AB106" s="196"/>
      <c r="AC106" s="196"/>
    </row>
    <row r="107" spans="1:29">
      <c r="A107" s="17"/>
      <c r="B107" s="35"/>
      <c r="C107" s="35"/>
      <c r="D107" s="35"/>
      <c r="E107" s="36" t="s">
        <v>5</v>
      </c>
      <c r="F107" s="37"/>
      <c r="G107" s="38"/>
      <c r="H107" s="38"/>
      <c r="I107" s="38"/>
      <c r="J107" s="38"/>
      <c r="K107" s="38"/>
      <c r="L107" s="38"/>
      <c r="M107" s="212"/>
      <c r="N107" s="38"/>
      <c r="O107" s="38"/>
      <c r="P107" s="33">
        <f t="shared" si="76"/>
        <v>0</v>
      </c>
      <c r="Q107" s="33">
        <f t="shared" si="76"/>
        <v>0</v>
      </c>
      <c r="R107" s="33">
        <f t="shared" si="76"/>
        <v>0</v>
      </c>
      <c r="S107" s="212"/>
      <c r="T107" s="38"/>
      <c r="U107" s="38"/>
      <c r="V107" s="212"/>
      <c r="W107" s="38"/>
      <c r="X107" s="38"/>
      <c r="Y107" s="33"/>
      <c r="AA107" s="197"/>
      <c r="AB107" s="196"/>
      <c r="AC107" s="196"/>
    </row>
    <row r="108" spans="1:29">
      <c r="A108" s="13">
        <v>2210</v>
      </c>
      <c r="B108" s="34" t="s">
        <v>316</v>
      </c>
      <c r="C108" s="34">
        <v>1</v>
      </c>
      <c r="D108" s="34">
        <v>0</v>
      </c>
      <c r="E108" s="29" t="s">
        <v>318</v>
      </c>
      <c r="F108" s="30"/>
      <c r="G108" s="31">
        <f>SUM(G110)</f>
        <v>0</v>
      </c>
      <c r="H108" s="31">
        <f t="shared" ref="H108:O108" si="89">SUM(H110)</f>
        <v>0</v>
      </c>
      <c r="I108" s="31">
        <f t="shared" si="89"/>
        <v>0</v>
      </c>
      <c r="J108" s="31">
        <f t="shared" si="89"/>
        <v>0</v>
      </c>
      <c r="K108" s="31">
        <f t="shared" si="89"/>
        <v>0</v>
      </c>
      <c r="L108" s="31">
        <f t="shared" si="89"/>
        <v>0</v>
      </c>
      <c r="M108" s="211">
        <f t="shared" si="89"/>
        <v>0</v>
      </c>
      <c r="N108" s="31">
        <f t="shared" si="89"/>
        <v>0</v>
      </c>
      <c r="O108" s="31">
        <f t="shared" si="89"/>
        <v>0</v>
      </c>
      <c r="P108" s="32">
        <f t="shared" si="76"/>
        <v>0</v>
      </c>
      <c r="Q108" s="32">
        <f t="shared" si="76"/>
        <v>0</v>
      </c>
      <c r="R108" s="32">
        <f t="shared" si="76"/>
        <v>0</v>
      </c>
      <c r="S108" s="211">
        <f t="shared" ref="S108:X108" si="90">SUM(S110)</f>
        <v>0</v>
      </c>
      <c r="T108" s="31">
        <f t="shared" si="90"/>
        <v>0</v>
      </c>
      <c r="U108" s="31">
        <f t="shared" si="90"/>
        <v>0</v>
      </c>
      <c r="V108" s="211">
        <f t="shared" si="90"/>
        <v>0</v>
      </c>
      <c r="W108" s="31">
        <f t="shared" si="90"/>
        <v>0</v>
      </c>
      <c r="X108" s="31">
        <f t="shared" si="90"/>
        <v>0</v>
      </c>
      <c r="Y108" s="33"/>
      <c r="AA108" s="197"/>
      <c r="AB108" s="196"/>
      <c r="AC108" s="196"/>
    </row>
    <row r="109" spans="1:29">
      <c r="A109" s="17"/>
      <c r="B109" s="35"/>
      <c r="C109" s="35"/>
      <c r="D109" s="35"/>
      <c r="E109" s="36" t="s">
        <v>111</v>
      </c>
      <c r="F109" s="37"/>
      <c r="G109" s="38"/>
      <c r="H109" s="38"/>
      <c r="I109" s="38"/>
      <c r="J109" s="38"/>
      <c r="K109" s="38"/>
      <c r="L109" s="38"/>
      <c r="M109" s="212"/>
      <c r="N109" s="38"/>
      <c r="O109" s="38"/>
      <c r="P109" s="33">
        <f t="shared" si="76"/>
        <v>0</v>
      </c>
      <c r="Q109" s="33">
        <f t="shared" si="76"/>
        <v>0</v>
      </c>
      <c r="R109" s="33">
        <f t="shared" si="76"/>
        <v>0</v>
      </c>
      <c r="S109" s="212"/>
      <c r="T109" s="38"/>
      <c r="U109" s="38"/>
      <c r="V109" s="212"/>
      <c r="W109" s="38"/>
      <c r="X109" s="38"/>
      <c r="Y109" s="33"/>
      <c r="AA109" s="197"/>
      <c r="AB109" s="196"/>
      <c r="AC109" s="196"/>
    </row>
    <row r="110" spans="1:29">
      <c r="A110" s="17">
        <v>2211</v>
      </c>
      <c r="B110" s="35" t="s">
        <v>316</v>
      </c>
      <c r="C110" s="35">
        <v>1</v>
      </c>
      <c r="D110" s="35">
        <v>1</v>
      </c>
      <c r="E110" s="36" t="s">
        <v>319</v>
      </c>
      <c r="F110" s="37"/>
      <c r="G110" s="38">
        <f>SUM(H110:I110)</f>
        <v>0</v>
      </c>
      <c r="H110" s="38"/>
      <c r="I110" s="38"/>
      <c r="J110" s="38">
        <f>SUM(K110:L110)</f>
        <v>0</v>
      </c>
      <c r="K110" s="38"/>
      <c r="L110" s="38"/>
      <c r="M110" s="212">
        <f>SUM(N110:O110)</f>
        <v>0</v>
      </c>
      <c r="N110" s="38"/>
      <c r="O110" s="38"/>
      <c r="P110" s="33">
        <f t="shared" si="76"/>
        <v>0</v>
      </c>
      <c r="Q110" s="33">
        <f t="shared" si="76"/>
        <v>0</v>
      </c>
      <c r="R110" s="33">
        <f t="shared" si="76"/>
        <v>0</v>
      </c>
      <c r="S110" s="212">
        <f>SUM(T110:U110)</f>
        <v>0</v>
      </c>
      <c r="T110" s="38"/>
      <c r="U110" s="38"/>
      <c r="V110" s="212">
        <f>SUM(W110:X110)</f>
        <v>0</v>
      </c>
      <c r="W110" s="38"/>
      <c r="X110" s="38"/>
      <c r="Y110" s="33"/>
      <c r="AA110" s="197"/>
      <c r="AB110" s="196"/>
      <c r="AC110" s="196"/>
    </row>
    <row r="111" spans="1:29">
      <c r="A111" s="13">
        <v>2220</v>
      </c>
      <c r="B111" s="34" t="s">
        <v>316</v>
      </c>
      <c r="C111" s="34">
        <v>2</v>
      </c>
      <c r="D111" s="34">
        <v>0</v>
      </c>
      <c r="E111" s="29" t="s">
        <v>320</v>
      </c>
      <c r="F111" s="30"/>
      <c r="G111" s="31">
        <f>SUM(G113)</f>
        <v>0</v>
      </c>
      <c r="H111" s="31">
        <f t="shared" ref="H111:O111" si="91">SUM(H113)</f>
        <v>0</v>
      </c>
      <c r="I111" s="31">
        <f t="shared" si="91"/>
        <v>0</v>
      </c>
      <c r="J111" s="31">
        <f t="shared" si="91"/>
        <v>0</v>
      </c>
      <c r="K111" s="31">
        <f t="shared" si="91"/>
        <v>0</v>
      </c>
      <c r="L111" s="31">
        <f t="shared" si="91"/>
        <v>0</v>
      </c>
      <c r="M111" s="211">
        <f t="shared" si="91"/>
        <v>0</v>
      </c>
      <c r="N111" s="31">
        <f t="shared" si="91"/>
        <v>0</v>
      </c>
      <c r="O111" s="31">
        <f t="shared" si="91"/>
        <v>0</v>
      </c>
      <c r="P111" s="32">
        <f t="shared" si="76"/>
        <v>0</v>
      </c>
      <c r="Q111" s="32">
        <f t="shared" si="76"/>
        <v>0</v>
      </c>
      <c r="R111" s="32">
        <f t="shared" si="76"/>
        <v>0</v>
      </c>
      <c r="S111" s="211">
        <f t="shared" ref="S111:X111" si="92">SUM(S113)</f>
        <v>0</v>
      </c>
      <c r="T111" s="31">
        <f t="shared" si="92"/>
        <v>0</v>
      </c>
      <c r="U111" s="31">
        <f t="shared" si="92"/>
        <v>0</v>
      </c>
      <c r="V111" s="211">
        <f t="shared" si="92"/>
        <v>0</v>
      </c>
      <c r="W111" s="31">
        <f t="shared" si="92"/>
        <v>0</v>
      </c>
      <c r="X111" s="31">
        <f t="shared" si="92"/>
        <v>0</v>
      </c>
      <c r="Y111" s="33"/>
      <c r="AA111" s="197"/>
      <c r="AB111" s="196"/>
      <c r="AC111" s="196"/>
    </row>
    <row r="112" spans="1:29">
      <c r="A112" s="17"/>
      <c r="B112" s="35"/>
      <c r="C112" s="35"/>
      <c r="D112" s="35"/>
      <c r="E112" s="36" t="s">
        <v>111</v>
      </c>
      <c r="F112" s="37"/>
      <c r="G112" s="38"/>
      <c r="H112" s="38"/>
      <c r="I112" s="38"/>
      <c r="J112" s="38"/>
      <c r="K112" s="38"/>
      <c r="L112" s="38"/>
      <c r="M112" s="212"/>
      <c r="N112" s="38"/>
      <c r="O112" s="38"/>
      <c r="P112" s="33">
        <f t="shared" si="76"/>
        <v>0</v>
      </c>
      <c r="Q112" s="33">
        <f t="shared" si="76"/>
        <v>0</v>
      </c>
      <c r="R112" s="33">
        <f t="shared" si="76"/>
        <v>0</v>
      </c>
      <c r="S112" s="212"/>
      <c r="T112" s="38"/>
      <c r="U112" s="38"/>
      <c r="V112" s="212"/>
      <c r="W112" s="38"/>
      <c r="X112" s="38"/>
      <c r="Y112" s="33"/>
      <c r="AA112" s="197"/>
      <c r="AB112" s="196"/>
      <c r="AC112" s="196"/>
    </row>
    <row r="113" spans="1:29">
      <c r="A113" s="17">
        <v>2221</v>
      </c>
      <c r="B113" s="35" t="s">
        <v>316</v>
      </c>
      <c r="C113" s="35">
        <v>2</v>
      </c>
      <c r="D113" s="35">
        <v>1</v>
      </c>
      <c r="E113" s="36" t="s">
        <v>321</v>
      </c>
      <c r="F113" s="37"/>
      <c r="G113" s="38">
        <f>SUM(H113:I113)</f>
        <v>0</v>
      </c>
      <c r="H113" s="38"/>
      <c r="I113" s="38"/>
      <c r="J113" s="38">
        <f>SUM(K113:L113)</f>
        <v>0</v>
      </c>
      <c r="K113" s="38"/>
      <c r="L113" s="38"/>
      <c r="M113" s="212">
        <f>SUM(N113:O113)</f>
        <v>0</v>
      </c>
      <c r="N113" s="38"/>
      <c r="O113" s="38"/>
      <c r="P113" s="33">
        <f t="shared" si="76"/>
        <v>0</v>
      </c>
      <c r="Q113" s="33">
        <f t="shared" si="76"/>
        <v>0</v>
      </c>
      <c r="R113" s="33">
        <f t="shared" si="76"/>
        <v>0</v>
      </c>
      <c r="S113" s="212">
        <f>SUM(T113:U113)</f>
        <v>0</v>
      </c>
      <c r="T113" s="38"/>
      <c r="U113" s="38"/>
      <c r="V113" s="212">
        <f>SUM(W113:X113)</f>
        <v>0</v>
      </c>
      <c r="W113" s="38"/>
      <c r="X113" s="38"/>
      <c r="Y113" s="33"/>
      <c r="AA113" s="197"/>
      <c r="AB113" s="196"/>
      <c r="AC113" s="196"/>
    </row>
    <row r="114" spans="1:29">
      <c r="A114" s="13">
        <v>2230</v>
      </c>
      <c r="B114" s="34" t="s">
        <v>316</v>
      </c>
      <c r="C114" s="34">
        <v>3</v>
      </c>
      <c r="D114" s="34">
        <v>0</v>
      </c>
      <c r="E114" s="29" t="s">
        <v>322</v>
      </c>
      <c r="F114" s="30"/>
      <c r="G114" s="31">
        <f>SUM(G116)</f>
        <v>0</v>
      </c>
      <c r="H114" s="31">
        <f t="shared" ref="H114:O114" si="93">SUM(H116)</f>
        <v>0</v>
      </c>
      <c r="I114" s="31">
        <f t="shared" si="93"/>
        <v>0</v>
      </c>
      <c r="J114" s="31">
        <f t="shared" si="93"/>
        <v>0</v>
      </c>
      <c r="K114" s="31">
        <f t="shared" si="93"/>
        <v>0</v>
      </c>
      <c r="L114" s="31">
        <f t="shared" si="93"/>
        <v>0</v>
      </c>
      <c r="M114" s="211">
        <f t="shared" si="93"/>
        <v>0</v>
      </c>
      <c r="N114" s="31">
        <f t="shared" si="93"/>
        <v>0</v>
      </c>
      <c r="O114" s="31">
        <f t="shared" si="93"/>
        <v>0</v>
      </c>
      <c r="P114" s="32">
        <f t="shared" si="76"/>
        <v>0</v>
      </c>
      <c r="Q114" s="32">
        <f t="shared" si="76"/>
        <v>0</v>
      </c>
      <c r="R114" s="32">
        <f t="shared" si="76"/>
        <v>0</v>
      </c>
      <c r="S114" s="211">
        <f t="shared" ref="S114:X114" si="94">SUM(S116)</f>
        <v>0</v>
      </c>
      <c r="T114" s="31">
        <f t="shared" si="94"/>
        <v>0</v>
      </c>
      <c r="U114" s="31">
        <f t="shared" si="94"/>
        <v>0</v>
      </c>
      <c r="V114" s="211">
        <f t="shared" si="94"/>
        <v>0</v>
      </c>
      <c r="W114" s="31">
        <f t="shared" si="94"/>
        <v>0</v>
      </c>
      <c r="X114" s="31">
        <f t="shared" si="94"/>
        <v>0</v>
      </c>
      <c r="Y114" s="33"/>
      <c r="AA114" s="197"/>
      <c r="AB114" s="196"/>
      <c r="AC114" s="196"/>
    </row>
    <row r="115" spans="1:29">
      <c r="A115" s="17"/>
      <c r="B115" s="35"/>
      <c r="C115" s="35"/>
      <c r="D115" s="35"/>
      <c r="E115" s="36" t="s">
        <v>111</v>
      </c>
      <c r="F115" s="37"/>
      <c r="G115" s="38"/>
      <c r="H115" s="38"/>
      <c r="I115" s="38"/>
      <c r="J115" s="38"/>
      <c r="K115" s="38"/>
      <c r="L115" s="38"/>
      <c r="M115" s="212"/>
      <c r="N115" s="38"/>
      <c r="O115" s="38"/>
      <c r="P115" s="33">
        <f t="shared" si="76"/>
        <v>0</v>
      </c>
      <c r="Q115" s="33">
        <f t="shared" si="76"/>
        <v>0</v>
      </c>
      <c r="R115" s="33">
        <f t="shared" si="76"/>
        <v>0</v>
      </c>
      <c r="S115" s="212"/>
      <c r="T115" s="38"/>
      <c r="U115" s="38"/>
      <c r="V115" s="212"/>
      <c r="W115" s="38"/>
      <c r="X115" s="38"/>
      <c r="Y115" s="33"/>
      <c r="AA115" s="197"/>
      <c r="AB115" s="196"/>
      <c r="AC115" s="196"/>
    </row>
    <row r="116" spans="1:29">
      <c r="A116" s="17">
        <v>2231</v>
      </c>
      <c r="B116" s="35" t="s">
        <v>316</v>
      </c>
      <c r="C116" s="35">
        <v>3</v>
      </c>
      <c r="D116" s="35">
        <v>1</v>
      </c>
      <c r="E116" s="36" t="s">
        <v>323</v>
      </c>
      <c r="F116" s="37"/>
      <c r="G116" s="38">
        <f>SUM(H116:I116)</f>
        <v>0</v>
      </c>
      <c r="H116" s="38"/>
      <c r="I116" s="38"/>
      <c r="J116" s="38">
        <f>SUM(K116:L116)</f>
        <v>0</v>
      </c>
      <c r="K116" s="38"/>
      <c r="L116" s="38"/>
      <c r="M116" s="212">
        <f>SUM(N116:O116)</f>
        <v>0</v>
      </c>
      <c r="N116" s="38"/>
      <c r="O116" s="38"/>
      <c r="P116" s="33">
        <f t="shared" si="76"/>
        <v>0</v>
      </c>
      <c r="Q116" s="33">
        <f t="shared" si="76"/>
        <v>0</v>
      </c>
      <c r="R116" s="33">
        <f t="shared" si="76"/>
        <v>0</v>
      </c>
      <c r="S116" s="212">
        <f>SUM(T116:U116)</f>
        <v>0</v>
      </c>
      <c r="T116" s="38"/>
      <c r="U116" s="38"/>
      <c r="V116" s="212">
        <f>SUM(W116:X116)</f>
        <v>0</v>
      </c>
      <c r="W116" s="38"/>
      <c r="X116" s="38"/>
      <c r="Y116" s="33"/>
      <c r="AA116" s="197"/>
      <c r="AB116" s="196"/>
      <c r="AC116" s="196"/>
    </row>
    <row r="117" spans="1:29" ht="21">
      <c r="A117" s="13">
        <v>2240</v>
      </c>
      <c r="B117" s="34" t="s">
        <v>316</v>
      </c>
      <c r="C117" s="34">
        <v>4</v>
      </c>
      <c r="D117" s="34">
        <v>0</v>
      </c>
      <c r="E117" s="29" t="s">
        <v>324</v>
      </c>
      <c r="F117" s="30"/>
      <c r="G117" s="31">
        <f>SUM(G119)</f>
        <v>0</v>
      </c>
      <c r="H117" s="31">
        <f t="shared" ref="H117:O117" si="95">SUM(H119)</f>
        <v>0</v>
      </c>
      <c r="I117" s="31">
        <f t="shared" si="95"/>
        <v>0</v>
      </c>
      <c r="J117" s="31">
        <f t="shared" si="95"/>
        <v>0</v>
      </c>
      <c r="K117" s="31">
        <f t="shared" si="95"/>
        <v>0</v>
      </c>
      <c r="L117" s="31">
        <f t="shared" si="95"/>
        <v>0</v>
      </c>
      <c r="M117" s="211">
        <f t="shared" si="95"/>
        <v>0</v>
      </c>
      <c r="N117" s="31">
        <f t="shared" si="95"/>
        <v>0</v>
      </c>
      <c r="O117" s="31">
        <f t="shared" si="95"/>
        <v>0</v>
      </c>
      <c r="P117" s="32">
        <f t="shared" si="76"/>
        <v>0</v>
      </c>
      <c r="Q117" s="32">
        <f t="shared" si="76"/>
        <v>0</v>
      </c>
      <c r="R117" s="32">
        <f t="shared" si="76"/>
        <v>0</v>
      </c>
      <c r="S117" s="211">
        <f t="shared" ref="S117:X117" si="96">SUM(S119)</f>
        <v>0</v>
      </c>
      <c r="T117" s="31">
        <f t="shared" si="96"/>
        <v>0</v>
      </c>
      <c r="U117" s="31">
        <f t="shared" si="96"/>
        <v>0</v>
      </c>
      <c r="V117" s="211">
        <f t="shared" si="96"/>
        <v>0</v>
      </c>
      <c r="W117" s="31">
        <f t="shared" si="96"/>
        <v>0</v>
      </c>
      <c r="X117" s="31">
        <f t="shared" si="96"/>
        <v>0</v>
      </c>
      <c r="Y117" s="33"/>
      <c r="AA117" s="197"/>
      <c r="AB117" s="196"/>
      <c r="AC117" s="196"/>
    </row>
    <row r="118" spans="1:29">
      <c r="A118" s="17"/>
      <c r="B118" s="35"/>
      <c r="C118" s="35"/>
      <c r="D118" s="35"/>
      <c r="E118" s="36" t="s">
        <v>111</v>
      </c>
      <c r="F118" s="37"/>
      <c r="G118" s="38"/>
      <c r="H118" s="38"/>
      <c r="I118" s="38"/>
      <c r="J118" s="38"/>
      <c r="K118" s="38"/>
      <c r="L118" s="38"/>
      <c r="M118" s="212"/>
      <c r="N118" s="38"/>
      <c r="O118" s="38"/>
      <c r="P118" s="33">
        <f t="shared" si="76"/>
        <v>0</v>
      </c>
      <c r="Q118" s="33">
        <f t="shared" si="76"/>
        <v>0</v>
      </c>
      <c r="R118" s="33">
        <f t="shared" si="76"/>
        <v>0</v>
      </c>
      <c r="S118" s="212"/>
      <c r="T118" s="38"/>
      <c r="U118" s="38"/>
      <c r="V118" s="212"/>
      <c r="W118" s="38"/>
      <c r="X118" s="38"/>
      <c r="Y118" s="33"/>
      <c r="AA118" s="197"/>
      <c r="AB118" s="196"/>
      <c r="AC118" s="196"/>
    </row>
    <row r="119" spans="1:29" ht="21">
      <c r="A119" s="17">
        <v>2241</v>
      </c>
      <c r="B119" s="35" t="s">
        <v>316</v>
      </c>
      <c r="C119" s="35">
        <v>4</v>
      </c>
      <c r="D119" s="35">
        <v>1</v>
      </c>
      <c r="E119" s="36" t="s">
        <v>324</v>
      </c>
      <c r="F119" s="37"/>
      <c r="G119" s="38">
        <f>SUM(H119:I119)</f>
        <v>0</v>
      </c>
      <c r="H119" s="38"/>
      <c r="I119" s="38"/>
      <c r="J119" s="38">
        <f>SUM(K119:L119)</f>
        <v>0</v>
      </c>
      <c r="K119" s="38"/>
      <c r="L119" s="38"/>
      <c r="M119" s="212">
        <f>SUM(N119:O119)</f>
        <v>0</v>
      </c>
      <c r="N119" s="38"/>
      <c r="O119" s="38"/>
      <c r="P119" s="33">
        <f t="shared" si="76"/>
        <v>0</v>
      </c>
      <c r="Q119" s="33">
        <f t="shared" si="76"/>
        <v>0</v>
      </c>
      <c r="R119" s="33">
        <f t="shared" si="76"/>
        <v>0</v>
      </c>
      <c r="S119" s="212">
        <f>SUM(T119:U119)</f>
        <v>0</v>
      </c>
      <c r="T119" s="38"/>
      <c r="U119" s="38"/>
      <c r="V119" s="212">
        <f>SUM(W119:X119)</f>
        <v>0</v>
      </c>
      <c r="W119" s="38"/>
      <c r="X119" s="38"/>
      <c r="Y119" s="33"/>
      <c r="AA119" s="197"/>
      <c r="AB119" s="196"/>
      <c r="AC119" s="196"/>
    </row>
    <row r="120" spans="1:29">
      <c r="A120" s="17">
        <v>2250</v>
      </c>
      <c r="B120" s="35" t="s">
        <v>316</v>
      </c>
      <c r="C120" s="35">
        <v>5</v>
      </c>
      <c r="D120" s="35">
        <v>0</v>
      </c>
      <c r="E120" s="36" t="s">
        <v>325</v>
      </c>
      <c r="F120" s="37"/>
      <c r="G120" s="38">
        <f t="shared" ref="G120:O120" si="97">SUM(G122)</f>
        <v>130</v>
      </c>
      <c r="H120" s="38">
        <f t="shared" si="97"/>
        <v>130</v>
      </c>
      <c r="I120" s="38">
        <f t="shared" si="97"/>
        <v>0</v>
      </c>
      <c r="J120" s="38">
        <f t="shared" si="97"/>
        <v>2400</v>
      </c>
      <c r="K120" s="38">
        <f t="shared" si="97"/>
        <v>2400</v>
      </c>
      <c r="L120" s="38">
        <f t="shared" si="97"/>
        <v>0</v>
      </c>
      <c r="M120" s="212">
        <f t="shared" si="97"/>
        <v>2400</v>
      </c>
      <c r="N120" s="38">
        <f t="shared" si="97"/>
        <v>2400</v>
      </c>
      <c r="O120" s="38">
        <f t="shared" si="97"/>
        <v>0</v>
      </c>
      <c r="P120" s="33">
        <f t="shared" si="76"/>
        <v>0</v>
      </c>
      <c r="Q120" s="33">
        <f t="shared" si="76"/>
        <v>0</v>
      </c>
      <c r="R120" s="33">
        <f t="shared" si="76"/>
        <v>0</v>
      </c>
      <c r="S120" s="212">
        <f t="shared" ref="S120:X120" si="98">SUM(S122)</f>
        <v>2400</v>
      </c>
      <c r="T120" s="38">
        <f t="shared" si="98"/>
        <v>2400</v>
      </c>
      <c r="U120" s="38">
        <f t="shared" si="98"/>
        <v>0</v>
      </c>
      <c r="V120" s="212">
        <f t="shared" si="98"/>
        <v>2400</v>
      </c>
      <c r="W120" s="38">
        <f t="shared" si="98"/>
        <v>2400</v>
      </c>
      <c r="X120" s="38">
        <f t="shared" si="98"/>
        <v>0</v>
      </c>
      <c r="Y120" s="33"/>
      <c r="AA120" s="197"/>
      <c r="AB120" s="196"/>
      <c r="AC120" s="196"/>
    </row>
    <row r="121" spans="1:29">
      <c r="A121" s="17"/>
      <c r="B121" s="35"/>
      <c r="C121" s="35"/>
      <c r="D121" s="35"/>
      <c r="E121" s="36" t="s">
        <v>111</v>
      </c>
      <c r="F121" s="37"/>
      <c r="G121" s="38"/>
      <c r="H121" s="38"/>
      <c r="I121" s="38"/>
      <c r="J121" s="38"/>
      <c r="K121" s="38"/>
      <c r="L121" s="38"/>
      <c r="M121" s="212"/>
      <c r="N121" s="38"/>
      <c r="O121" s="38"/>
      <c r="P121" s="33">
        <f t="shared" si="76"/>
        <v>0</v>
      </c>
      <c r="Q121" s="33">
        <f t="shared" si="76"/>
        <v>0</v>
      </c>
      <c r="R121" s="33">
        <f t="shared" si="76"/>
        <v>0</v>
      </c>
      <c r="S121" s="212"/>
      <c r="T121" s="38"/>
      <c r="U121" s="38"/>
      <c r="V121" s="212"/>
      <c r="W121" s="38"/>
      <c r="X121" s="38"/>
      <c r="Y121" s="33"/>
      <c r="AA121" s="197"/>
      <c r="AB121" s="196"/>
      <c r="AC121" s="196"/>
    </row>
    <row r="122" spans="1:29">
      <c r="A122" s="17">
        <v>2251</v>
      </c>
      <c r="B122" s="35" t="s">
        <v>316</v>
      </c>
      <c r="C122" s="35">
        <v>5</v>
      </c>
      <c r="D122" s="35">
        <v>1</v>
      </c>
      <c r="E122" s="36" t="s">
        <v>325</v>
      </c>
      <c r="F122" s="37"/>
      <c r="G122" s="38">
        <f>SUM(G123:G127)</f>
        <v>130</v>
      </c>
      <c r="H122" s="38">
        <f t="shared" ref="H122:O122" si="99">SUM(H123:H127)</f>
        <v>130</v>
      </c>
      <c r="I122" s="38">
        <f t="shared" si="99"/>
        <v>0</v>
      </c>
      <c r="J122" s="38">
        <f t="shared" si="99"/>
        <v>2400</v>
      </c>
      <c r="K122" s="38">
        <f t="shared" si="99"/>
        <v>2400</v>
      </c>
      <c r="L122" s="38">
        <f t="shared" si="99"/>
        <v>0</v>
      </c>
      <c r="M122" s="212">
        <f t="shared" si="99"/>
        <v>2400</v>
      </c>
      <c r="N122" s="38">
        <f t="shared" si="99"/>
        <v>2400</v>
      </c>
      <c r="O122" s="38">
        <f t="shared" si="99"/>
        <v>0</v>
      </c>
      <c r="P122" s="33">
        <f t="shared" si="76"/>
        <v>0</v>
      </c>
      <c r="Q122" s="33">
        <f t="shared" si="76"/>
        <v>0</v>
      </c>
      <c r="R122" s="33">
        <f t="shared" si="76"/>
        <v>0</v>
      </c>
      <c r="S122" s="212">
        <f t="shared" ref="S122:X122" si="100">SUM(S123:S127)</f>
        <v>2400</v>
      </c>
      <c r="T122" s="38">
        <f t="shared" si="100"/>
        <v>2400</v>
      </c>
      <c r="U122" s="38">
        <f t="shared" si="100"/>
        <v>0</v>
      </c>
      <c r="V122" s="212">
        <f t="shared" si="100"/>
        <v>2400</v>
      </c>
      <c r="W122" s="38">
        <f t="shared" si="100"/>
        <v>2400</v>
      </c>
      <c r="X122" s="38">
        <f t="shared" si="100"/>
        <v>0</v>
      </c>
      <c r="Y122" s="33"/>
      <c r="AA122" s="197"/>
      <c r="AB122" s="196"/>
      <c r="AC122" s="196"/>
    </row>
    <row r="123" spans="1:29">
      <c r="A123" s="17"/>
      <c r="B123" s="35"/>
      <c r="C123" s="35"/>
      <c r="D123" s="35"/>
      <c r="E123" s="36" t="s">
        <v>326</v>
      </c>
      <c r="F123" s="36">
        <v>4239</v>
      </c>
      <c r="G123" s="38">
        <f>+H123+I123</f>
        <v>130</v>
      </c>
      <c r="H123" s="38">
        <v>130</v>
      </c>
      <c r="I123" s="38"/>
      <c r="J123" s="38">
        <f>+K123+L123</f>
        <v>1000</v>
      </c>
      <c r="K123" s="38">
        <v>1000</v>
      </c>
      <c r="L123" s="38"/>
      <c r="M123" s="212">
        <f>+N123+O123</f>
        <v>1000</v>
      </c>
      <c r="N123" s="38">
        <v>1000</v>
      </c>
      <c r="O123" s="38"/>
      <c r="P123" s="33">
        <f t="shared" si="76"/>
        <v>0</v>
      </c>
      <c r="Q123" s="33">
        <f t="shared" si="76"/>
        <v>0</v>
      </c>
      <c r="R123" s="33">
        <f t="shared" si="76"/>
        <v>0</v>
      </c>
      <c r="S123" s="212">
        <f>+T123+U123</f>
        <v>1000</v>
      </c>
      <c r="T123" s="38">
        <v>1000</v>
      </c>
      <c r="U123" s="38"/>
      <c r="V123" s="212">
        <f>+W123+X123</f>
        <v>1000</v>
      </c>
      <c r="W123" s="38">
        <v>1000</v>
      </c>
      <c r="X123" s="38"/>
      <c r="Y123" s="33"/>
      <c r="AA123" s="197"/>
      <c r="AB123" s="196"/>
      <c r="AC123" s="196"/>
    </row>
    <row r="124" spans="1:29">
      <c r="A124" s="17"/>
      <c r="B124" s="35"/>
      <c r="C124" s="35"/>
      <c r="D124" s="35"/>
      <c r="E124" s="36" t="s">
        <v>327</v>
      </c>
      <c r="F124" s="36">
        <v>4261</v>
      </c>
      <c r="G124" s="38">
        <f>+H124+I124</f>
        <v>0</v>
      </c>
      <c r="H124" s="38"/>
      <c r="I124" s="38"/>
      <c r="J124" s="38">
        <f>+K124+L124</f>
        <v>600</v>
      </c>
      <c r="K124" s="38">
        <v>600</v>
      </c>
      <c r="L124" s="38"/>
      <c r="M124" s="212">
        <f>+N124+O124</f>
        <v>600</v>
      </c>
      <c r="N124" s="38">
        <v>600</v>
      </c>
      <c r="O124" s="38"/>
      <c r="P124" s="33">
        <f t="shared" si="76"/>
        <v>0</v>
      </c>
      <c r="Q124" s="33">
        <f t="shared" si="76"/>
        <v>0</v>
      </c>
      <c r="R124" s="33">
        <f t="shared" si="76"/>
        <v>0</v>
      </c>
      <c r="S124" s="212">
        <f>+T124+U124</f>
        <v>600</v>
      </c>
      <c r="T124" s="38">
        <v>600</v>
      </c>
      <c r="U124" s="38"/>
      <c r="V124" s="212">
        <f>+W124+X124</f>
        <v>600</v>
      </c>
      <c r="W124" s="38">
        <v>600</v>
      </c>
      <c r="X124" s="38"/>
      <c r="Y124" s="33"/>
      <c r="AA124" s="197"/>
      <c r="AB124" s="196"/>
      <c r="AC124" s="196"/>
    </row>
    <row r="125" spans="1:29">
      <c r="A125" s="17"/>
      <c r="B125" s="35"/>
      <c r="C125" s="35"/>
      <c r="D125" s="35"/>
      <c r="E125" s="36" t="s">
        <v>328</v>
      </c>
      <c r="F125" s="36">
        <v>4264</v>
      </c>
      <c r="G125" s="38">
        <f>+H125+I125</f>
        <v>0</v>
      </c>
      <c r="H125" s="38"/>
      <c r="I125" s="38"/>
      <c r="J125" s="38">
        <f>+K125+L125</f>
        <v>800</v>
      </c>
      <c r="K125" s="38">
        <v>800</v>
      </c>
      <c r="L125" s="38"/>
      <c r="M125" s="212">
        <f>+N125+O125</f>
        <v>800</v>
      </c>
      <c r="N125" s="38">
        <v>800</v>
      </c>
      <c r="O125" s="38"/>
      <c r="P125" s="33">
        <f t="shared" si="76"/>
        <v>0</v>
      </c>
      <c r="Q125" s="33">
        <f t="shared" si="76"/>
        <v>0</v>
      </c>
      <c r="R125" s="33">
        <f t="shared" si="76"/>
        <v>0</v>
      </c>
      <c r="S125" s="212">
        <f>+T125+U125</f>
        <v>800</v>
      </c>
      <c r="T125" s="38">
        <v>800</v>
      </c>
      <c r="U125" s="38"/>
      <c r="V125" s="212">
        <f>+W125+X125</f>
        <v>800</v>
      </c>
      <c r="W125" s="38">
        <v>800</v>
      </c>
      <c r="X125" s="38"/>
      <c r="Y125" s="33"/>
      <c r="AA125" s="197"/>
      <c r="AB125" s="196"/>
      <c r="AC125" s="196"/>
    </row>
    <row r="126" spans="1:29">
      <c r="A126" s="17"/>
      <c r="B126" s="35"/>
      <c r="C126" s="35"/>
      <c r="D126" s="35"/>
      <c r="E126" s="36" t="s">
        <v>329</v>
      </c>
      <c r="F126" s="36">
        <v>4267</v>
      </c>
      <c r="G126" s="38">
        <f>+H126+I126</f>
        <v>0</v>
      </c>
      <c r="H126" s="38"/>
      <c r="I126" s="38"/>
      <c r="J126" s="38">
        <f>+K126+L126</f>
        <v>0</v>
      </c>
      <c r="K126" s="38"/>
      <c r="L126" s="38"/>
      <c r="M126" s="212">
        <f>+N126+O126</f>
        <v>0</v>
      </c>
      <c r="N126" s="38"/>
      <c r="O126" s="38"/>
      <c r="P126" s="33">
        <f t="shared" si="76"/>
        <v>0</v>
      </c>
      <c r="Q126" s="33">
        <f t="shared" si="76"/>
        <v>0</v>
      </c>
      <c r="R126" s="33">
        <f t="shared" si="76"/>
        <v>0</v>
      </c>
      <c r="S126" s="212">
        <f>+T126+U126</f>
        <v>0</v>
      </c>
      <c r="T126" s="38"/>
      <c r="U126" s="38"/>
      <c r="V126" s="212">
        <f>+W126+X126</f>
        <v>0</v>
      </c>
      <c r="W126" s="38"/>
      <c r="X126" s="38"/>
      <c r="Y126" s="33"/>
      <c r="AA126" s="197"/>
      <c r="AB126" s="196"/>
      <c r="AC126" s="196"/>
    </row>
    <row r="127" spans="1:29" ht="21">
      <c r="A127" s="17"/>
      <c r="B127" s="35"/>
      <c r="C127" s="35"/>
      <c r="D127" s="35"/>
      <c r="E127" s="36" t="s">
        <v>330</v>
      </c>
      <c r="F127" s="36">
        <v>4521</v>
      </c>
      <c r="G127" s="38">
        <f>+H127+I127</f>
        <v>0</v>
      </c>
      <c r="H127" s="38"/>
      <c r="I127" s="38"/>
      <c r="J127" s="38">
        <f>+K127+L127</f>
        <v>0</v>
      </c>
      <c r="K127" s="38"/>
      <c r="L127" s="38"/>
      <c r="M127" s="212">
        <f>+N127+O127</f>
        <v>0</v>
      </c>
      <c r="N127" s="38"/>
      <c r="O127" s="38"/>
      <c r="P127" s="33">
        <f t="shared" si="76"/>
        <v>0</v>
      </c>
      <c r="Q127" s="33">
        <f t="shared" si="76"/>
        <v>0</v>
      </c>
      <c r="R127" s="33">
        <f t="shared" si="76"/>
        <v>0</v>
      </c>
      <c r="S127" s="212">
        <f>+T127+U127</f>
        <v>0</v>
      </c>
      <c r="T127" s="38"/>
      <c r="U127" s="38"/>
      <c r="V127" s="212">
        <f>+W127+X127</f>
        <v>0</v>
      </c>
      <c r="W127" s="38"/>
      <c r="X127" s="38"/>
      <c r="Y127" s="33"/>
      <c r="AA127" s="197"/>
      <c r="AB127" s="196"/>
      <c r="AC127" s="196"/>
    </row>
    <row r="128" spans="1:29" ht="42">
      <c r="A128" s="17">
        <v>2300</v>
      </c>
      <c r="B128" s="34" t="s">
        <v>331</v>
      </c>
      <c r="C128" s="34">
        <v>0</v>
      </c>
      <c r="D128" s="34">
        <v>0</v>
      </c>
      <c r="E128" s="29" t="s">
        <v>332</v>
      </c>
      <c r="F128" s="30"/>
      <c r="G128" s="31">
        <f>SUM(G130,G135,G138,G142,G145,G148,G151)</f>
        <v>0</v>
      </c>
      <c r="H128" s="31">
        <f t="shared" ref="H128:O128" si="101">SUM(H130,H135,H138,H142,H145,H148,H151)</f>
        <v>0</v>
      </c>
      <c r="I128" s="31">
        <f t="shared" si="101"/>
        <v>0</v>
      </c>
      <c r="J128" s="31">
        <f t="shared" si="101"/>
        <v>0</v>
      </c>
      <c r="K128" s="31">
        <f t="shared" si="101"/>
        <v>0</v>
      </c>
      <c r="L128" s="31">
        <f t="shared" si="101"/>
        <v>0</v>
      </c>
      <c r="M128" s="211">
        <f t="shared" si="101"/>
        <v>0</v>
      </c>
      <c r="N128" s="31">
        <f t="shared" si="101"/>
        <v>0</v>
      </c>
      <c r="O128" s="31">
        <f t="shared" si="101"/>
        <v>0</v>
      </c>
      <c r="P128" s="32">
        <f t="shared" si="76"/>
        <v>0</v>
      </c>
      <c r="Q128" s="32">
        <f t="shared" si="76"/>
        <v>0</v>
      </c>
      <c r="R128" s="32">
        <f t="shared" si="76"/>
        <v>0</v>
      </c>
      <c r="S128" s="211">
        <f t="shared" ref="S128:X128" si="102">SUM(S130,S135,S138,S142,S145,S148,S151)</f>
        <v>0</v>
      </c>
      <c r="T128" s="31">
        <f t="shared" si="102"/>
        <v>0</v>
      </c>
      <c r="U128" s="31">
        <f t="shared" si="102"/>
        <v>0</v>
      </c>
      <c r="V128" s="211">
        <f t="shared" si="102"/>
        <v>0</v>
      </c>
      <c r="W128" s="31">
        <f t="shared" si="102"/>
        <v>0</v>
      </c>
      <c r="X128" s="31">
        <f t="shared" si="102"/>
        <v>0</v>
      </c>
      <c r="Y128" s="33"/>
      <c r="AA128" s="197"/>
      <c r="AB128" s="196"/>
      <c r="AC128" s="196"/>
    </row>
    <row r="129" spans="1:29">
      <c r="A129" s="17"/>
      <c r="B129" s="35"/>
      <c r="C129" s="35"/>
      <c r="D129" s="35"/>
      <c r="E129" s="36" t="s">
        <v>5</v>
      </c>
      <c r="F129" s="37"/>
      <c r="G129" s="38"/>
      <c r="H129" s="38"/>
      <c r="I129" s="38"/>
      <c r="J129" s="38"/>
      <c r="K129" s="38"/>
      <c r="L129" s="38"/>
      <c r="M129" s="212"/>
      <c r="N129" s="38"/>
      <c r="O129" s="38"/>
      <c r="P129" s="33">
        <f t="shared" si="76"/>
        <v>0</v>
      </c>
      <c r="Q129" s="33">
        <f t="shared" si="76"/>
        <v>0</v>
      </c>
      <c r="R129" s="33">
        <f t="shared" si="76"/>
        <v>0</v>
      </c>
      <c r="S129" s="212"/>
      <c r="T129" s="38"/>
      <c r="U129" s="38"/>
      <c r="V129" s="212"/>
      <c r="W129" s="38"/>
      <c r="X129" s="38"/>
      <c r="Y129" s="33"/>
      <c r="AA129" s="197"/>
      <c r="AB129" s="196"/>
      <c r="AC129" s="196"/>
    </row>
    <row r="130" spans="1:29">
      <c r="A130" s="13">
        <v>2310</v>
      </c>
      <c r="B130" s="34" t="s">
        <v>331</v>
      </c>
      <c r="C130" s="34">
        <v>1</v>
      </c>
      <c r="D130" s="34">
        <v>0</v>
      </c>
      <c r="E130" s="29" t="s">
        <v>333</v>
      </c>
      <c r="F130" s="30"/>
      <c r="G130" s="31">
        <f>SUM(G132:G134)</f>
        <v>0</v>
      </c>
      <c r="H130" s="31">
        <f t="shared" ref="H130:O130" si="103">SUM(H132:H134)</f>
        <v>0</v>
      </c>
      <c r="I130" s="31">
        <f t="shared" si="103"/>
        <v>0</v>
      </c>
      <c r="J130" s="31">
        <f t="shared" si="103"/>
        <v>0</v>
      </c>
      <c r="K130" s="31">
        <f t="shared" si="103"/>
        <v>0</v>
      </c>
      <c r="L130" s="31">
        <f t="shared" si="103"/>
        <v>0</v>
      </c>
      <c r="M130" s="211">
        <f t="shared" si="103"/>
        <v>0</v>
      </c>
      <c r="N130" s="31">
        <f t="shared" si="103"/>
        <v>0</v>
      </c>
      <c r="O130" s="31">
        <f t="shared" si="103"/>
        <v>0</v>
      </c>
      <c r="P130" s="32">
        <f t="shared" si="76"/>
        <v>0</v>
      </c>
      <c r="Q130" s="32">
        <f t="shared" si="76"/>
        <v>0</v>
      </c>
      <c r="R130" s="32">
        <f t="shared" si="76"/>
        <v>0</v>
      </c>
      <c r="S130" s="211">
        <f t="shared" ref="S130:X130" si="104">SUM(S132:S134)</f>
        <v>0</v>
      </c>
      <c r="T130" s="31">
        <f t="shared" si="104"/>
        <v>0</v>
      </c>
      <c r="U130" s="31">
        <f t="shared" si="104"/>
        <v>0</v>
      </c>
      <c r="V130" s="211">
        <f t="shared" si="104"/>
        <v>0</v>
      </c>
      <c r="W130" s="31">
        <f t="shared" si="104"/>
        <v>0</v>
      </c>
      <c r="X130" s="31">
        <f t="shared" si="104"/>
        <v>0</v>
      </c>
      <c r="Y130" s="33"/>
      <c r="AA130" s="197"/>
      <c r="AB130" s="196"/>
      <c r="AC130" s="196"/>
    </row>
    <row r="131" spans="1:29">
      <c r="A131" s="17"/>
      <c r="B131" s="35"/>
      <c r="C131" s="35"/>
      <c r="D131" s="35"/>
      <c r="E131" s="36" t="s">
        <v>111</v>
      </c>
      <c r="F131" s="37"/>
      <c r="G131" s="38"/>
      <c r="H131" s="38"/>
      <c r="I131" s="38"/>
      <c r="J131" s="38"/>
      <c r="K131" s="38"/>
      <c r="L131" s="38"/>
      <c r="M131" s="212"/>
      <c r="N131" s="38"/>
      <c r="O131" s="38"/>
      <c r="P131" s="33">
        <f t="shared" si="76"/>
        <v>0</v>
      </c>
      <c r="Q131" s="33">
        <f t="shared" si="76"/>
        <v>0</v>
      </c>
      <c r="R131" s="33">
        <f t="shared" si="76"/>
        <v>0</v>
      </c>
      <c r="S131" s="212"/>
      <c r="T131" s="38"/>
      <c r="U131" s="38"/>
      <c r="V131" s="212"/>
      <c r="W131" s="38"/>
      <c r="X131" s="38"/>
      <c r="Y131" s="33"/>
      <c r="AA131" s="197"/>
      <c r="AB131" s="196"/>
      <c r="AC131" s="196"/>
    </row>
    <row r="132" spans="1:29">
      <c r="A132" s="17">
        <v>2311</v>
      </c>
      <c r="B132" s="35" t="s">
        <v>331</v>
      </c>
      <c r="C132" s="35">
        <v>1</v>
      </c>
      <c r="D132" s="35">
        <v>1</v>
      </c>
      <c r="E132" s="36" t="s">
        <v>334</v>
      </c>
      <c r="F132" s="37"/>
      <c r="G132" s="38">
        <f>SUM(H132:I132)</f>
        <v>0</v>
      </c>
      <c r="H132" s="38"/>
      <c r="I132" s="38"/>
      <c r="J132" s="38">
        <f>SUM(K132:L132)</f>
        <v>0</v>
      </c>
      <c r="K132" s="38"/>
      <c r="L132" s="38"/>
      <c r="M132" s="212">
        <f>SUM(N132:O132)</f>
        <v>0</v>
      </c>
      <c r="N132" s="38"/>
      <c r="O132" s="38"/>
      <c r="P132" s="33">
        <f t="shared" si="76"/>
        <v>0</v>
      </c>
      <c r="Q132" s="33">
        <f t="shared" si="76"/>
        <v>0</v>
      </c>
      <c r="R132" s="33">
        <f t="shared" si="76"/>
        <v>0</v>
      </c>
      <c r="S132" s="212">
        <f>SUM(T132:U132)</f>
        <v>0</v>
      </c>
      <c r="T132" s="38"/>
      <c r="U132" s="38"/>
      <c r="V132" s="212">
        <f>SUM(W132:X132)</f>
        <v>0</v>
      </c>
      <c r="W132" s="38"/>
      <c r="X132" s="38"/>
      <c r="Y132" s="33"/>
      <c r="AA132" s="197"/>
      <c r="AB132" s="196"/>
      <c r="AC132" s="196"/>
    </row>
    <row r="133" spans="1:29">
      <c r="A133" s="17">
        <v>2312</v>
      </c>
      <c r="B133" s="35" t="s">
        <v>331</v>
      </c>
      <c r="C133" s="35">
        <v>1</v>
      </c>
      <c r="D133" s="35">
        <v>2</v>
      </c>
      <c r="E133" s="36" t="s">
        <v>335</v>
      </c>
      <c r="F133" s="37"/>
      <c r="G133" s="38">
        <f>SUM(H133:I133)</f>
        <v>0</v>
      </c>
      <c r="H133" s="38"/>
      <c r="I133" s="38"/>
      <c r="J133" s="38">
        <f>SUM(K133:L133)</f>
        <v>0</v>
      </c>
      <c r="K133" s="38"/>
      <c r="L133" s="38"/>
      <c r="M133" s="212">
        <f>SUM(N133:O133)</f>
        <v>0</v>
      </c>
      <c r="N133" s="38"/>
      <c r="O133" s="38"/>
      <c r="P133" s="33">
        <f t="shared" si="76"/>
        <v>0</v>
      </c>
      <c r="Q133" s="33">
        <f t="shared" si="76"/>
        <v>0</v>
      </c>
      <c r="R133" s="33">
        <f t="shared" si="76"/>
        <v>0</v>
      </c>
      <c r="S133" s="212">
        <f>SUM(T133:U133)</f>
        <v>0</v>
      </c>
      <c r="T133" s="38"/>
      <c r="U133" s="38"/>
      <c r="V133" s="212">
        <f>SUM(W133:X133)</f>
        <v>0</v>
      </c>
      <c r="W133" s="38"/>
      <c r="X133" s="38"/>
      <c r="Y133" s="33"/>
      <c r="AA133" s="197"/>
      <c r="AB133" s="196"/>
      <c r="AC133" s="196"/>
    </row>
    <row r="134" spans="1:29">
      <c r="A134" s="17">
        <v>2313</v>
      </c>
      <c r="B134" s="35" t="s">
        <v>331</v>
      </c>
      <c r="C134" s="35">
        <v>1</v>
      </c>
      <c r="D134" s="35">
        <v>3</v>
      </c>
      <c r="E134" s="36" t="s">
        <v>336</v>
      </c>
      <c r="F134" s="37"/>
      <c r="G134" s="38">
        <f>SUM(H134:I134)</f>
        <v>0</v>
      </c>
      <c r="H134" s="38"/>
      <c r="I134" s="38"/>
      <c r="J134" s="38">
        <f>SUM(K134:L134)</f>
        <v>0</v>
      </c>
      <c r="K134" s="38"/>
      <c r="L134" s="38"/>
      <c r="M134" s="212">
        <f>SUM(N134:O134)</f>
        <v>0</v>
      </c>
      <c r="N134" s="38"/>
      <c r="O134" s="38"/>
      <c r="P134" s="33">
        <f t="shared" si="76"/>
        <v>0</v>
      </c>
      <c r="Q134" s="33">
        <f t="shared" si="76"/>
        <v>0</v>
      </c>
      <c r="R134" s="33">
        <f t="shared" si="76"/>
        <v>0</v>
      </c>
      <c r="S134" s="212">
        <f>SUM(T134:U134)</f>
        <v>0</v>
      </c>
      <c r="T134" s="38"/>
      <c r="U134" s="38"/>
      <c r="V134" s="212">
        <f>SUM(W134:X134)</f>
        <v>0</v>
      </c>
      <c r="W134" s="38"/>
      <c r="X134" s="38"/>
      <c r="Y134" s="33"/>
      <c r="AA134" s="197"/>
      <c r="AB134" s="196"/>
      <c r="AC134" s="196"/>
    </row>
    <row r="135" spans="1:29">
      <c r="A135" s="17">
        <v>2320</v>
      </c>
      <c r="B135" s="35" t="s">
        <v>331</v>
      </c>
      <c r="C135" s="35">
        <v>2</v>
      </c>
      <c r="D135" s="35">
        <v>0</v>
      </c>
      <c r="E135" s="36" t="s">
        <v>337</v>
      </c>
      <c r="F135" s="37"/>
      <c r="G135" s="38">
        <f>SUM(G137)</f>
        <v>0</v>
      </c>
      <c r="H135" s="38">
        <f t="shared" ref="H135:O135" si="105">SUM(H137)</f>
        <v>0</v>
      </c>
      <c r="I135" s="38">
        <f t="shared" si="105"/>
        <v>0</v>
      </c>
      <c r="J135" s="38">
        <f t="shared" si="105"/>
        <v>0</v>
      </c>
      <c r="K135" s="38">
        <f t="shared" si="105"/>
        <v>0</v>
      </c>
      <c r="L135" s="38">
        <f t="shared" si="105"/>
        <v>0</v>
      </c>
      <c r="M135" s="212">
        <f t="shared" si="105"/>
        <v>0</v>
      </c>
      <c r="N135" s="38">
        <f t="shared" si="105"/>
        <v>0</v>
      </c>
      <c r="O135" s="38">
        <f t="shared" si="105"/>
        <v>0</v>
      </c>
      <c r="P135" s="33">
        <f t="shared" si="76"/>
        <v>0</v>
      </c>
      <c r="Q135" s="33">
        <f t="shared" si="76"/>
        <v>0</v>
      </c>
      <c r="R135" s="33">
        <f t="shared" si="76"/>
        <v>0</v>
      </c>
      <c r="S135" s="212">
        <f t="shared" ref="S135:X135" si="106">SUM(S137)</f>
        <v>0</v>
      </c>
      <c r="T135" s="38">
        <f t="shared" si="106"/>
        <v>0</v>
      </c>
      <c r="U135" s="38">
        <f t="shared" si="106"/>
        <v>0</v>
      </c>
      <c r="V135" s="212">
        <f t="shared" si="106"/>
        <v>0</v>
      </c>
      <c r="W135" s="38">
        <f t="shared" si="106"/>
        <v>0</v>
      </c>
      <c r="X135" s="38">
        <f t="shared" si="106"/>
        <v>0</v>
      </c>
      <c r="Y135" s="33"/>
      <c r="AA135" s="197"/>
      <c r="AB135" s="196"/>
      <c r="AC135" s="196"/>
    </row>
    <row r="136" spans="1:29">
      <c r="A136" s="17"/>
      <c r="B136" s="35"/>
      <c r="C136" s="35"/>
      <c r="D136" s="35"/>
      <c r="E136" s="36" t="s">
        <v>111</v>
      </c>
      <c r="F136" s="37"/>
      <c r="G136" s="38"/>
      <c r="H136" s="38"/>
      <c r="I136" s="38"/>
      <c r="J136" s="38"/>
      <c r="K136" s="38"/>
      <c r="L136" s="38"/>
      <c r="M136" s="212"/>
      <c r="N136" s="38"/>
      <c r="O136" s="38"/>
      <c r="P136" s="33">
        <f t="shared" si="76"/>
        <v>0</v>
      </c>
      <c r="Q136" s="33">
        <f t="shared" si="76"/>
        <v>0</v>
      </c>
      <c r="R136" s="33">
        <f t="shared" si="76"/>
        <v>0</v>
      </c>
      <c r="S136" s="212"/>
      <c r="T136" s="38"/>
      <c r="U136" s="38"/>
      <c r="V136" s="212"/>
      <c r="W136" s="38"/>
      <c r="X136" s="38"/>
      <c r="Y136" s="33"/>
      <c r="AA136" s="197"/>
      <c r="AB136" s="196"/>
      <c r="AC136" s="196"/>
    </row>
    <row r="137" spans="1:29">
      <c r="A137" s="17">
        <v>2321</v>
      </c>
      <c r="B137" s="35" t="s">
        <v>331</v>
      </c>
      <c r="C137" s="35">
        <v>2</v>
      </c>
      <c r="D137" s="35">
        <v>1</v>
      </c>
      <c r="E137" s="36" t="s">
        <v>338</v>
      </c>
      <c r="F137" s="37"/>
      <c r="G137" s="38">
        <f>SUM(H137:I137)</f>
        <v>0</v>
      </c>
      <c r="H137" s="38"/>
      <c r="I137" s="38"/>
      <c r="J137" s="38">
        <f>SUM(K137:L137)</f>
        <v>0</v>
      </c>
      <c r="K137" s="38"/>
      <c r="L137" s="38"/>
      <c r="M137" s="212">
        <f>SUM(N137:O137)</f>
        <v>0</v>
      </c>
      <c r="N137" s="38"/>
      <c r="O137" s="38"/>
      <c r="P137" s="33">
        <f t="shared" si="76"/>
        <v>0</v>
      </c>
      <c r="Q137" s="33">
        <f t="shared" si="76"/>
        <v>0</v>
      </c>
      <c r="R137" s="33">
        <f t="shared" si="76"/>
        <v>0</v>
      </c>
      <c r="S137" s="212">
        <f>SUM(T137:U137)</f>
        <v>0</v>
      </c>
      <c r="T137" s="38"/>
      <c r="U137" s="38"/>
      <c r="V137" s="212">
        <f>SUM(W137:X137)</f>
        <v>0</v>
      </c>
      <c r="W137" s="38"/>
      <c r="X137" s="38"/>
      <c r="Y137" s="33"/>
      <c r="AA137" s="197"/>
      <c r="AB137" s="196"/>
      <c r="AC137" s="196"/>
    </row>
    <row r="138" spans="1:29" ht="21">
      <c r="A138" s="17">
        <v>2330</v>
      </c>
      <c r="B138" s="35" t="s">
        <v>331</v>
      </c>
      <c r="C138" s="35">
        <v>3</v>
      </c>
      <c r="D138" s="35">
        <v>0</v>
      </c>
      <c r="E138" s="36" t="s">
        <v>339</v>
      </c>
      <c r="F138" s="37"/>
      <c r="G138" s="38">
        <f>SUM(G140:G141)</f>
        <v>0</v>
      </c>
      <c r="H138" s="38">
        <f t="shared" ref="H138:O138" si="107">SUM(H140:H141)</f>
        <v>0</v>
      </c>
      <c r="I138" s="38">
        <f t="shared" si="107"/>
        <v>0</v>
      </c>
      <c r="J138" s="38">
        <f t="shared" si="107"/>
        <v>0</v>
      </c>
      <c r="K138" s="38">
        <f t="shared" si="107"/>
        <v>0</v>
      </c>
      <c r="L138" s="38">
        <f t="shared" si="107"/>
        <v>0</v>
      </c>
      <c r="M138" s="212">
        <f t="shared" si="107"/>
        <v>0</v>
      </c>
      <c r="N138" s="38">
        <f t="shared" si="107"/>
        <v>0</v>
      </c>
      <c r="O138" s="38">
        <f t="shared" si="107"/>
        <v>0</v>
      </c>
      <c r="P138" s="33">
        <f t="shared" si="76"/>
        <v>0</v>
      </c>
      <c r="Q138" s="33">
        <f t="shared" si="76"/>
        <v>0</v>
      </c>
      <c r="R138" s="33">
        <f t="shared" si="76"/>
        <v>0</v>
      </c>
      <c r="S138" s="212">
        <f t="shared" ref="S138:X138" si="108">SUM(S140:S141)</f>
        <v>0</v>
      </c>
      <c r="T138" s="38">
        <f t="shared" si="108"/>
        <v>0</v>
      </c>
      <c r="U138" s="38">
        <f t="shared" si="108"/>
        <v>0</v>
      </c>
      <c r="V138" s="212">
        <f t="shared" si="108"/>
        <v>0</v>
      </c>
      <c r="W138" s="38">
        <f t="shared" si="108"/>
        <v>0</v>
      </c>
      <c r="X138" s="38">
        <f t="shared" si="108"/>
        <v>0</v>
      </c>
      <c r="Y138" s="33"/>
      <c r="AA138" s="197"/>
      <c r="AB138" s="196"/>
      <c r="AC138" s="196"/>
    </row>
    <row r="139" spans="1:29">
      <c r="A139" s="17"/>
      <c r="B139" s="35"/>
      <c r="C139" s="35"/>
      <c r="D139" s="35"/>
      <c r="E139" s="36" t="s">
        <v>111</v>
      </c>
      <c r="F139" s="37"/>
      <c r="G139" s="38"/>
      <c r="H139" s="38"/>
      <c r="I139" s="38"/>
      <c r="J139" s="38"/>
      <c r="K139" s="38"/>
      <c r="L139" s="38"/>
      <c r="M139" s="212"/>
      <c r="N139" s="38"/>
      <c r="O139" s="38"/>
      <c r="P139" s="33">
        <f t="shared" si="76"/>
        <v>0</v>
      </c>
      <c r="Q139" s="33">
        <f t="shared" si="76"/>
        <v>0</v>
      </c>
      <c r="R139" s="33">
        <f t="shared" si="76"/>
        <v>0</v>
      </c>
      <c r="S139" s="212"/>
      <c r="T139" s="38"/>
      <c r="U139" s="38"/>
      <c r="V139" s="212"/>
      <c r="W139" s="38"/>
      <c r="X139" s="38"/>
      <c r="Y139" s="33"/>
      <c r="AA139" s="197"/>
      <c r="AB139" s="196"/>
      <c r="AC139" s="196"/>
    </row>
    <row r="140" spans="1:29">
      <c r="A140" s="17">
        <v>2331</v>
      </c>
      <c r="B140" s="35" t="s">
        <v>331</v>
      </c>
      <c r="C140" s="35">
        <v>3</v>
      </c>
      <c r="D140" s="35">
        <v>1</v>
      </c>
      <c r="E140" s="36" t="s">
        <v>340</v>
      </c>
      <c r="F140" s="37"/>
      <c r="G140" s="38">
        <f>SUM(H140:I140)</f>
        <v>0</v>
      </c>
      <c r="H140" s="38"/>
      <c r="I140" s="38"/>
      <c r="J140" s="38">
        <f>SUM(K140:L140)</f>
        <v>0</v>
      </c>
      <c r="K140" s="38"/>
      <c r="L140" s="38"/>
      <c r="M140" s="212">
        <f>SUM(N140:O140)</f>
        <v>0</v>
      </c>
      <c r="N140" s="38"/>
      <c r="O140" s="38"/>
      <c r="P140" s="33">
        <f t="shared" si="76"/>
        <v>0</v>
      </c>
      <c r="Q140" s="33">
        <f t="shared" si="76"/>
        <v>0</v>
      </c>
      <c r="R140" s="33">
        <f t="shared" si="76"/>
        <v>0</v>
      </c>
      <c r="S140" s="212">
        <f>SUM(T140:U140)</f>
        <v>0</v>
      </c>
      <c r="T140" s="38"/>
      <c r="U140" s="38"/>
      <c r="V140" s="212">
        <f>SUM(W140:X140)</f>
        <v>0</v>
      </c>
      <c r="W140" s="38"/>
      <c r="X140" s="38"/>
      <c r="Y140" s="33"/>
      <c r="AA140" s="197"/>
      <c r="AB140" s="196"/>
      <c r="AC140" s="196"/>
    </row>
    <row r="141" spans="1:29">
      <c r="A141" s="17">
        <v>2332</v>
      </c>
      <c r="B141" s="35" t="s">
        <v>331</v>
      </c>
      <c r="C141" s="35">
        <v>3</v>
      </c>
      <c r="D141" s="35">
        <v>2</v>
      </c>
      <c r="E141" s="36" t="s">
        <v>341</v>
      </c>
      <c r="F141" s="37"/>
      <c r="G141" s="38">
        <f>SUM(H141:I141)</f>
        <v>0</v>
      </c>
      <c r="H141" s="38"/>
      <c r="I141" s="38"/>
      <c r="J141" s="38">
        <f>SUM(K141:L141)</f>
        <v>0</v>
      </c>
      <c r="K141" s="38"/>
      <c r="L141" s="38"/>
      <c r="M141" s="212">
        <f>SUM(N141:O141)</f>
        <v>0</v>
      </c>
      <c r="N141" s="38"/>
      <c r="O141" s="38"/>
      <c r="P141" s="33">
        <f t="shared" si="76"/>
        <v>0</v>
      </c>
      <c r="Q141" s="33">
        <f t="shared" si="76"/>
        <v>0</v>
      </c>
      <c r="R141" s="33">
        <f t="shared" si="76"/>
        <v>0</v>
      </c>
      <c r="S141" s="212">
        <f>SUM(T141:U141)</f>
        <v>0</v>
      </c>
      <c r="T141" s="38"/>
      <c r="U141" s="38"/>
      <c r="V141" s="212">
        <f>SUM(W141:X141)</f>
        <v>0</v>
      </c>
      <c r="W141" s="38"/>
      <c r="X141" s="38"/>
      <c r="Y141" s="33"/>
      <c r="AA141" s="197"/>
      <c r="AB141" s="196"/>
      <c r="AC141" s="196"/>
    </row>
    <row r="142" spans="1:29">
      <c r="A142" s="17">
        <v>2340</v>
      </c>
      <c r="B142" s="35" t="s">
        <v>331</v>
      </c>
      <c r="C142" s="35">
        <v>4</v>
      </c>
      <c r="D142" s="35">
        <v>0</v>
      </c>
      <c r="E142" s="36" t="s">
        <v>342</v>
      </c>
      <c r="F142" s="37"/>
      <c r="G142" s="38">
        <f>SUM(G144)</f>
        <v>0</v>
      </c>
      <c r="H142" s="38">
        <f t="shared" ref="H142:O142" si="109">SUM(H144)</f>
        <v>0</v>
      </c>
      <c r="I142" s="38">
        <f t="shared" si="109"/>
        <v>0</v>
      </c>
      <c r="J142" s="38">
        <f t="shared" si="109"/>
        <v>0</v>
      </c>
      <c r="K142" s="38">
        <f t="shared" si="109"/>
        <v>0</v>
      </c>
      <c r="L142" s="38">
        <f t="shared" si="109"/>
        <v>0</v>
      </c>
      <c r="M142" s="212">
        <f t="shared" si="109"/>
        <v>0</v>
      </c>
      <c r="N142" s="38">
        <f t="shared" si="109"/>
        <v>0</v>
      </c>
      <c r="O142" s="38">
        <f t="shared" si="109"/>
        <v>0</v>
      </c>
      <c r="P142" s="33">
        <f t="shared" si="76"/>
        <v>0</v>
      </c>
      <c r="Q142" s="33">
        <f t="shared" si="76"/>
        <v>0</v>
      </c>
      <c r="R142" s="33">
        <f t="shared" si="76"/>
        <v>0</v>
      </c>
      <c r="S142" s="212">
        <f t="shared" ref="S142:X142" si="110">SUM(S144)</f>
        <v>0</v>
      </c>
      <c r="T142" s="38">
        <f t="shared" si="110"/>
        <v>0</v>
      </c>
      <c r="U142" s="38">
        <f t="shared" si="110"/>
        <v>0</v>
      </c>
      <c r="V142" s="212">
        <f t="shared" si="110"/>
        <v>0</v>
      </c>
      <c r="W142" s="38">
        <f t="shared" si="110"/>
        <v>0</v>
      </c>
      <c r="X142" s="38">
        <f t="shared" si="110"/>
        <v>0</v>
      </c>
      <c r="Y142" s="33"/>
      <c r="AA142" s="197"/>
      <c r="AB142" s="196"/>
      <c r="AC142" s="196"/>
    </row>
    <row r="143" spans="1:29">
      <c r="A143" s="17"/>
      <c r="B143" s="35"/>
      <c r="C143" s="35"/>
      <c r="D143" s="35"/>
      <c r="E143" s="36" t="s">
        <v>111</v>
      </c>
      <c r="F143" s="37"/>
      <c r="G143" s="38"/>
      <c r="H143" s="38"/>
      <c r="I143" s="38"/>
      <c r="J143" s="38"/>
      <c r="K143" s="38"/>
      <c r="L143" s="38"/>
      <c r="M143" s="212"/>
      <c r="N143" s="38"/>
      <c r="O143" s="38"/>
      <c r="P143" s="33">
        <f t="shared" si="76"/>
        <v>0</v>
      </c>
      <c r="Q143" s="33">
        <f t="shared" si="76"/>
        <v>0</v>
      </c>
      <c r="R143" s="33">
        <f t="shared" si="76"/>
        <v>0</v>
      </c>
      <c r="S143" s="212"/>
      <c r="T143" s="38"/>
      <c r="U143" s="38"/>
      <c r="V143" s="212"/>
      <c r="W143" s="38"/>
      <c r="X143" s="38"/>
      <c r="Y143" s="33"/>
      <c r="AA143" s="197"/>
      <c r="AB143" s="196"/>
      <c r="AC143" s="196"/>
    </row>
    <row r="144" spans="1:29">
      <c r="A144" s="17">
        <v>2341</v>
      </c>
      <c r="B144" s="35" t="s">
        <v>331</v>
      </c>
      <c r="C144" s="35">
        <v>4</v>
      </c>
      <c r="D144" s="35">
        <v>1</v>
      </c>
      <c r="E144" s="36" t="s">
        <v>342</v>
      </c>
      <c r="F144" s="37"/>
      <c r="G144" s="38">
        <f>SUM(H144:I144)</f>
        <v>0</v>
      </c>
      <c r="H144" s="38"/>
      <c r="I144" s="38"/>
      <c r="J144" s="38">
        <f>SUM(K144:L144)</f>
        <v>0</v>
      </c>
      <c r="K144" s="38"/>
      <c r="L144" s="38"/>
      <c r="M144" s="212">
        <f>SUM(N144:O144)</f>
        <v>0</v>
      </c>
      <c r="N144" s="38"/>
      <c r="O144" s="38"/>
      <c r="P144" s="33">
        <f t="shared" si="76"/>
        <v>0</v>
      </c>
      <c r="Q144" s="33">
        <f t="shared" si="76"/>
        <v>0</v>
      </c>
      <c r="R144" s="33">
        <f t="shared" si="76"/>
        <v>0</v>
      </c>
      <c r="S144" s="212">
        <f>SUM(T144:U144)</f>
        <v>0</v>
      </c>
      <c r="T144" s="38"/>
      <c r="U144" s="38"/>
      <c r="V144" s="212">
        <f>SUM(W144:X144)</f>
        <v>0</v>
      </c>
      <c r="W144" s="38"/>
      <c r="X144" s="38"/>
      <c r="Y144" s="33"/>
      <c r="AA144" s="197"/>
      <c r="AB144" s="196"/>
      <c r="AC144" s="196"/>
    </row>
    <row r="145" spans="1:29">
      <c r="A145" s="17">
        <v>2350</v>
      </c>
      <c r="B145" s="35" t="s">
        <v>331</v>
      </c>
      <c r="C145" s="35">
        <v>5</v>
      </c>
      <c r="D145" s="35">
        <v>0</v>
      </c>
      <c r="E145" s="36" t="s">
        <v>343</v>
      </c>
      <c r="F145" s="37"/>
      <c r="G145" s="38">
        <f>SUM(G147)</f>
        <v>0</v>
      </c>
      <c r="H145" s="38">
        <f t="shared" ref="H145:O145" si="111">SUM(H147)</f>
        <v>0</v>
      </c>
      <c r="I145" s="38">
        <f t="shared" si="111"/>
        <v>0</v>
      </c>
      <c r="J145" s="38">
        <f t="shared" si="111"/>
        <v>0</v>
      </c>
      <c r="K145" s="38">
        <f t="shared" si="111"/>
        <v>0</v>
      </c>
      <c r="L145" s="38">
        <f t="shared" si="111"/>
        <v>0</v>
      </c>
      <c r="M145" s="212">
        <f t="shared" si="111"/>
        <v>0</v>
      </c>
      <c r="N145" s="38">
        <f t="shared" si="111"/>
        <v>0</v>
      </c>
      <c r="O145" s="38">
        <f t="shared" si="111"/>
        <v>0</v>
      </c>
      <c r="P145" s="33">
        <f t="shared" si="76"/>
        <v>0</v>
      </c>
      <c r="Q145" s="33">
        <f t="shared" si="76"/>
        <v>0</v>
      </c>
      <c r="R145" s="33">
        <f t="shared" si="76"/>
        <v>0</v>
      </c>
      <c r="S145" s="212">
        <f t="shared" ref="S145:X145" si="112">SUM(S147)</f>
        <v>0</v>
      </c>
      <c r="T145" s="38">
        <f t="shared" si="112"/>
        <v>0</v>
      </c>
      <c r="U145" s="38">
        <f t="shared" si="112"/>
        <v>0</v>
      </c>
      <c r="V145" s="212">
        <f t="shared" si="112"/>
        <v>0</v>
      </c>
      <c r="W145" s="38">
        <f t="shared" si="112"/>
        <v>0</v>
      </c>
      <c r="X145" s="38">
        <f t="shared" si="112"/>
        <v>0</v>
      </c>
      <c r="Y145" s="33"/>
      <c r="AA145" s="197"/>
      <c r="AB145" s="196"/>
      <c r="AC145" s="196"/>
    </row>
    <row r="146" spans="1:29">
      <c r="A146" s="17"/>
      <c r="B146" s="35"/>
      <c r="C146" s="35"/>
      <c r="D146" s="35"/>
      <c r="E146" s="36" t="s">
        <v>111</v>
      </c>
      <c r="F146" s="37"/>
      <c r="G146" s="38"/>
      <c r="H146" s="38"/>
      <c r="I146" s="38"/>
      <c r="J146" s="38"/>
      <c r="K146" s="38"/>
      <c r="L146" s="38"/>
      <c r="M146" s="212"/>
      <c r="N146" s="38"/>
      <c r="O146" s="38"/>
      <c r="P146" s="33">
        <f t="shared" si="76"/>
        <v>0</v>
      </c>
      <c r="Q146" s="33">
        <f t="shared" si="76"/>
        <v>0</v>
      </c>
      <c r="R146" s="33">
        <f t="shared" si="76"/>
        <v>0</v>
      </c>
      <c r="S146" s="212"/>
      <c r="T146" s="38"/>
      <c r="U146" s="38"/>
      <c r="V146" s="212"/>
      <c r="W146" s="38"/>
      <c r="X146" s="38"/>
      <c r="Y146" s="33"/>
      <c r="AA146" s="197"/>
      <c r="AB146" s="196"/>
      <c r="AC146" s="196"/>
    </row>
    <row r="147" spans="1:29">
      <c r="A147" s="17">
        <v>2351</v>
      </c>
      <c r="B147" s="35" t="s">
        <v>331</v>
      </c>
      <c r="C147" s="35">
        <v>5</v>
      </c>
      <c r="D147" s="35">
        <v>1</v>
      </c>
      <c r="E147" s="36" t="s">
        <v>344</v>
      </c>
      <c r="F147" s="37"/>
      <c r="G147" s="38">
        <f>SUM(H147:I147)</f>
        <v>0</v>
      </c>
      <c r="H147" s="38"/>
      <c r="I147" s="38"/>
      <c r="J147" s="38">
        <f>SUM(K147:L147)</f>
        <v>0</v>
      </c>
      <c r="K147" s="38"/>
      <c r="L147" s="38"/>
      <c r="M147" s="212">
        <f>SUM(N147:O147)</f>
        <v>0</v>
      </c>
      <c r="N147" s="38"/>
      <c r="O147" s="38"/>
      <c r="P147" s="33">
        <f t="shared" ref="P147:R211" si="113">M147-J147</f>
        <v>0</v>
      </c>
      <c r="Q147" s="33">
        <f t="shared" si="113"/>
        <v>0</v>
      </c>
      <c r="R147" s="33">
        <f t="shared" si="113"/>
        <v>0</v>
      </c>
      <c r="S147" s="212">
        <f>SUM(T147:U147)</f>
        <v>0</v>
      </c>
      <c r="T147" s="38"/>
      <c r="U147" s="38"/>
      <c r="V147" s="212">
        <f>SUM(W147:X147)</f>
        <v>0</v>
      </c>
      <c r="W147" s="38"/>
      <c r="X147" s="38"/>
      <c r="Y147" s="33"/>
      <c r="AA147" s="197"/>
      <c r="AB147" s="196"/>
      <c r="AC147" s="196"/>
    </row>
    <row r="148" spans="1:29" ht="21">
      <c r="A148" s="17">
        <v>2360</v>
      </c>
      <c r="B148" s="35" t="s">
        <v>331</v>
      </c>
      <c r="C148" s="35">
        <v>6</v>
      </c>
      <c r="D148" s="35">
        <v>0</v>
      </c>
      <c r="E148" s="36" t="s">
        <v>345</v>
      </c>
      <c r="F148" s="37"/>
      <c r="G148" s="38">
        <f>SUM(G150)</f>
        <v>0</v>
      </c>
      <c r="H148" s="38">
        <f t="shared" ref="H148:O148" si="114">SUM(H150)</f>
        <v>0</v>
      </c>
      <c r="I148" s="38">
        <f t="shared" si="114"/>
        <v>0</v>
      </c>
      <c r="J148" s="38">
        <f t="shared" si="114"/>
        <v>0</v>
      </c>
      <c r="K148" s="38">
        <f t="shared" si="114"/>
        <v>0</v>
      </c>
      <c r="L148" s="38">
        <f t="shared" si="114"/>
        <v>0</v>
      </c>
      <c r="M148" s="212">
        <f t="shared" si="114"/>
        <v>0</v>
      </c>
      <c r="N148" s="38">
        <f t="shared" si="114"/>
        <v>0</v>
      </c>
      <c r="O148" s="38">
        <f t="shared" si="114"/>
        <v>0</v>
      </c>
      <c r="P148" s="33">
        <f t="shared" si="113"/>
        <v>0</v>
      </c>
      <c r="Q148" s="33">
        <f t="shared" si="113"/>
        <v>0</v>
      </c>
      <c r="R148" s="33">
        <f t="shared" si="113"/>
        <v>0</v>
      </c>
      <c r="S148" s="212">
        <f t="shared" ref="S148:X148" si="115">SUM(S150)</f>
        <v>0</v>
      </c>
      <c r="T148" s="38">
        <f t="shared" si="115"/>
        <v>0</v>
      </c>
      <c r="U148" s="38">
        <f t="shared" si="115"/>
        <v>0</v>
      </c>
      <c r="V148" s="212">
        <f t="shared" si="115"/>
        <v>0</v>
      </c>
      <c r="W148" s="38">
        <f t="shared" si="115"/>
        <v>0</v>
      </c>
      <c r="X148" s="38">
        <f t="shared" si="115"/>
        <v>0</v>
      </c>
      <c r="Y148" s="33"/>
      <c r="AA148" s="197"/>
      <c r="AB148" s="196"/>
      <c r="AC148" s="196"/>
    </row>
    <row r="149" spans="1:29">
      <c r="A149" s="17"/>
      <c r="B149" s="35"/>
      <c r="C149" s="35"/>
      <c r="D149" s="35"/>
      <c r="E149" s="36" t="s">
        <v>111</v>
      </c>
      <c r="F149" s="37"/>
      <c r="G149" s="38"/>
      <c r="H149" s="38"/>
      <c r="I149" s="38"/>
      <c r="J149" s="38"/>
      <c r="K149" s="38"/>
      <c r="L149" s="38"/>
      <c r="M149" s="212"/>
      <c r="N149" s="38"/>
      <c r="O149" s="38"/>
      <c r="P149" s="33">
        <f t="shared" si="113"/>
        <v>0</v>
      </c>
      <c r="Q149" s="33">
        <f t="shared" si="113"/>
        <v>0</v>
      </c>
      <c r="R149" s="33">
        <f t="shared" si="113"/>
        <v>0</v>
      </c>
      <c r="S149" s="212"/>
      <c r="T149" s="38"/>
      <c r="U149" s="38"/>
      <c r="V149" s="212"/>
      <c r="W149" s="38"/>
      <c r="X149" s="38"/>
      <c r="Y149" s="33"/>
      <c r="AA149" s="197"/>
      <c r="AB149" s="196"/>
      <c r="AC149" s="196"/>
    </row>
    <row r="150" spans="1:29" ht="21">
      <c r="A150" s="17">
        <v>2361</v>
      </c>
      <c r="B150" s="35" t="s">
        <v>331</v>
      </c>
      <c r="C150" s="35">
        <v>6</v>
      </c>
      <c r="D150" s="35">
        <v>1</v>
      </c>
      <c r="E150" s="36" t="s">
        <v>345</v>
      </c>
      <c r="F150" s="37"/>
      <c r="G150" s="38">
        <f>SUM(H150:I150)</f>
        <v>0</v>
      </c>
      <c r="H150" s="38"/>
      <c r="I150" s="38"/>
      <c r="J150" s="38">
        <f>SUM(K150:L150)</f>
        <v>0</v>
      </c>
      <c r="K150" s="38"/>
      <c r="L150" s="38"/>
      <c r="M150" s="212">
        <f>SUM(N150:O150)</f>
        <v>0</v>
      </c>
      <c r="N150" s="38"/>
      <c r="O150" s="38"/>
      <c r="P150" s="33">
        <f t="shared" si="113"/>
        <v>0</v>
      </c>
      <c r="Q150" s="33">
        <f t="shared" si="113"/>
        <v>0</v>
      </c>
      <c r="R150" s="33">
        <f t="shared" si="113"/>
        <v>0</v>
      </c>
      <c r="S150" s="212">
        <f>SUM(T150:U150)</f>
        <v>0</v>
      </c>
      <c r="T150" s="38"/>
      <c r="U150" s="38"/>
      <c r="V150" s="212">
        <f>SUM(W150:X150)</f>
        <v>0</v>
      </c>
      <c r="W150" s="38"/>
      <c r="X150" s="38"/>
      <c r="Y150" s="33"/>
      <c r="AA150" s="197"/>
      <c r="AB150" s="196"/>
      <c r="AC150" s="196"/>
    </row>
    <row r="151" spans="1:29" ht="21">
      <c r="A151" s="17">
        <v>2370</v>
      </c>
      <c r="B151" s="35" t="s">
        <v>331</v>
      </c>
      <c r="C151" s="35">
        <v>7</v>
      </c>
      <c r="D151" s="35">
        <v>0</v>
      </c>
      <c r="E151" s="36" t="s">
        <v>346</v>
      </c>
      <c r="F151" s="37"/>
      <c r="G151" s="38">
        <f>SUM(G153)</f>
        <v>0</v>
      </c>
      <c r="H151" s="38">
        <f t="shared" ref="H151:O151" si="116">SUM(H153)</f>
        <v>0</v>
      </c>
      <c r="I151" s="38">
        <f t="shared" si="116"/>
        <v>0</v>
      </c>
      <c r="J151" s="38">
        <f t="shared" si="116"/>
        <v>0</v>
      </c>
      <c r="K151" s="38">
        <f t="shared" si="116"/>
        <v>0</v>
      </c>
      <c r="L151" s="38">
        <f t="shared" si="116"/>
        <v>0</v>
      </c>
      <c r="M151" s="212">
        <f t="shared" si="116"/>
        <v>0</v>
      </c>
      <c r="N151" s="38">
        <f t="shared" si="116"/>
        <v>0</v>
      </c>
      <c r="O151" s="38">
        <f t="shared" si="116"/>
        <v>0</v>
      </c>
      <c r="P151" s="33">
        <f t="shared" si="113"/>
        <v>0</v>
      </c>
      <c r="Q151" s="33">
        <f t="shared" si="113"/>
        <v>0</v>
      </c>
      <c r="R151" s="33">
        <f t="shared" si="113"/>
        <v>0</v>
      </c>
      <c r="S151" s="212">
        <f t="shared" ref="S151:X151" si="117">SUM(S153)</f>
        <v>0</v>
      </c>
      <c r="T151" s="38">
        <f t="shared" si="117"/>
        <v>0</v>
      </c>
      <c r="U151" s="38">
        <f t="shared" si="117"/>
        <v>0</v>
      </c>
      <c r="V151" s="212">
        <f t="shared" si="117"/>
        <v>0</v>
      </c>
      <c r="W151" s="38">
        <f t="shared" si="117"/>
        <v>0</v>
      </c>
      <c r="X151" s="38">
        <f t="shared" si="117"/>
        <v>0</v>
      </c>
      <c r="Y151" s="33"/>
      <c r="AA151" s="197"/>
      <c r="AB151" s="196"/>
      <c r="AC151" s="196"/>
    </row>
    <row r="152" spans="1:29">
      <c r="A152" s="17"/>
      <c r="B152" s="35"/>
      <c r="C152" s="35"/>
      <c r="D152" s="35"/>
      <c r="E152" s="36" t="s">
        <v>111</v>
      </c>
      <c r="F152" s="37"/>
      <c r="G152" s="38"/>
      <c r="H152" s="38"/>
      <c r="I152" s="38"/>
      <c r="J152" s="38"/>
      <c r="K152" s="38"/>
      <c r="L152" s="38"/>
      <c r="M152" s="212"/>
      <c r="N152" s="38"/>
      <c r="O152" s="38"/>
      <c r="P152" s="33">
        <f t="shared" si="113"/>
        <v>0</v>
      </c>
      <c r="Q152" s="33">
        <f t="shared" si="113"/>
        <v>0</v>
      </c>
      <c r="R152" s="33">
        <f t="shared" si="113"/>
        <v>0</v>
      </c>
      <c r="S152" s="212"/>
      <c r="T152" s="38"/>
      <c r="U152" s="38"/>
      <c r="V152" s="212"/>
      <c r="W152" s="38"/>
      <c r="X152" s="38"/>
      <c r="Y152" s="33"/>
      <c r="AA152" s="197"/>
      <c r="AB152" s="196"/>
      <c r="AC152" s="196"/>
    </row>
    <row r="153" spans="1:29" ht="21">
      <c r="A153" s="17">
        <v>2371</v>
      </c>
      <c r="B153" s="35" t="s">
        <v>331</v>
      </c>
      <c r="C153" s="35">
        <v>7</v>
      </c>
      <c r="D153" s="35">
        <v>1</v>
      </c>
      <c r="E153" s="36" t="s">
        <v>347</v>
      </c>
      <c r="F153" s="37"/>
      <c r="G153" s="38">
        <f>SUM(H153:I153)</f>
        <v>0</v>
      </c>
      <c r="H153" s="38"/>
      <c r="I153" s="38"/>
      <c r="J153" s="38">
        <f>SUM(K153:L153)</f>
        <v>0</v>
      </c>
      <c r="K153" s="38"/>
      <c r="L153" s="38"/>
      <c r="M153" s="212">
        <f>SUM(N153:O153)</f>
        <v>0</v>
      </c>
      <c r="N153" s="38"/>
      <c r="O153" s="38"/>
      <c r="P153" s="33">
        <f t="shared" si="113"/>
        <v>0</v>
      </c>
      <c r="Q153" s="33">
        <f t="shared" si="113"/>
        <v>0</v>
      </c>
      <c r="R153" s="33">
        <f t="shared" si="113"/>
        <v>0</v>
      </c>
      <c r="S153" s="212">
        <f>SUM(T153:U153)</f>
        <v>0</v>
      </c>
      <c r="T153" s="38"/>
      <c r="U153" s="38"/>
      <c r="V153" s="212">
        <f>SUM(W153:X153)</f>
        <v>0</v>
      </c>
      <c r="W153" s="38"/>
      <c r="X153" s="38"/>
      <c r="Y153" s="33"/>
      <c r="AA153" s="197"/>
      <c r="AB153" s="196"/>
      <c r="AC153" s="196"/>
    </row>
    <row r="154" spans="1:29" ht="31.5">
      <c r="A154" s="17">
        <v>2400</v>
      </c>
      <c r="B154" s="34" t="s">
        <v>348</v>
      </c>
      <c r="C154" s="34">
        <v>0</v>
      </c>
      <c r="D154" s="34">
        <v>0</v>
      </c>
      <c r="E154" s="29" t="s">
        <v>349</v>
      </c>
      <c r="F154" s="30"/>
      <c r="G154" s="31">
        <f>SUM(G156,G160,G173,G181,G186,G201,G204,G210,G219)</f>
        <v>568023.54600000009</v>
      </c>
      <c r="H154" s="31">
        <f t="shared" ref="H154:O154" si="118">SUM(H156,H160,H173,H181,H186,H201,H204,H210,H219)</f>
        <v>183300.42800000001</v>
      </c>
      <c r="I154" s="31">
        <f t="shared" si="118"/>
        <v>384723.11800000002</v>
      </c>
      <c r="J154" s="31">
        <f t="shared" si="118"/>
        <v>2666151.529000001</v>
      </c>
      <c r="K154" s="31">
        <f t="shared" si="118"/>
        <v>314477.2</v>
      </c>
      <c r="L154" s="31">
        <f t="shared" si="118"/>
        <v>2351674.3290000008</v>
      </c>
      <c r="M154" s="211">
        <f t="shared" si="118"/>
        <v>2525688.8980000005</v>
      </c>
      <c r="N154" s="31">
        <f t="shared" si="118"/>
        <v>314477.2</v>
      </c>
      <c r="O154" s="31">
        <f t="shared" si="118"/>
        <v>2211211.6980000003</v>
      </c>
      <c r="P154" s="32">
        <f t="shared" si="113"/>
        <v>-140462.63100000052</v>
      </c>
      <c r="Q154" s="32">
        <f t="shared" si="113"/>
        <v>0</v>
      </c>
      <c r="R154" s="32">
        <f t="shared" si="113"/>
        <v>-140462.63100000052</v>
      </c>
      <c r="S154" s="211">
        <f t="shared" ref="S154:X154" si="119">SUM(S156,S160,S173,S181,S186,S201,S204,S210,S219)</f>
        <v>1702687.9807267305</v>
      </c>
      <c r="T154" s="31">
        <f t="shared" si="119"/>
        <v>314477.2</v>
      </c>
      <c r="U154" s="31">
        <f t="shared" si="119"/>
        <v>1388210.7807267304</v>
      </c>
      <c r="V154" s="211">
        <f t="shared" si="119"/>
        <v>1883821.4044763534</v>
      </c>
      <c r="W154" s="31">
        <f t="shared" si="119"/>
        <v>314477.2</v>
      </c>
      <c r="X154" s="31">
        <f t="shared" si="119"/>
        <v>1569344.2044763532</v>
      </c>
      <c r="Y154" s="33"/>
      <c r="AA154" s="197"/>
      <c r="AB154" s="196"/>
      <c r="AC154" s="196"/>
    </row>
    <row r="155" spans="1:29">
      <c r="A155" s="17"/>
      <c r="B155" s="35"/>
      <c r="C155" s="35"/>
      <c r="D155" s="35"/>
      <c r="E155" s="36" t="s">
        <v>5</v>
      </c>
      <c r="F155" s="37"/>
      <c r="G155" s="38"/>
      <c r="H155" s="38"/>
      <c r="I155" s="38"/>
      <c r="J155" s="38"/>
      <c r="K155" s="38"/>
      <c r="L155" s="38"/>
      <c r="M155" s="212"/>
      <c r="N155" s="38"/>
      <c r="O155" s="38"/>
      <c r="P155" s="33">
        <f t="shared" si="113"/>
        <v>0</v>
      </c>
      <c r="Q155" s="33">
        <f t="shared" si="113"/>
        <v>0</v>
      </c>
      <c r="R155" s="33">
        <f t="shared" si="113"/>
        <v>0</v>
      </c>
      <c r="S155" s="212"/>
      <c r="T155" s="38"/>
      <c r="U155" s="38"/>
      <c r="V155" s="212"/>
      <c r="W155" s="38"/>
      <c r="X155" s="38"/>
      <c r="Y155" s="33"/>
      <c r="AA155" s="197"/>
      <c r="AB155" s="196"/>
      <c r="AC155" s="196"/>
    </row>
    <row r="156" spans="1:29" ht="21">
      <c r="A156" s="13">
        <v>2410</v>
      </c>
      <c r="B156" s="34" t="s">
        <v>348</v>
      </c>
      <c r="C156" s="34">
        <v>1</v>
      </c>
      <c r="D156" s="34">
        <v>0</v>
      </c>
      <c r="E156" s="29" t="s">
        <v>350</v>
      </c>
      <c r="F156" s="30"/>
      <c r="G156" s="31">
        <f>SUM(G158:G159)</f>
        <v>0</v>
      </c>
      <c r="H156" s="31">
        <f t="shared" ref="H156:O156" si="120">SUM(H158:H159)</f>
        <v>0</v>
      </c>
      <c r="I156" s="31">
        <f t="shared" si="120"/>
        <v>0</v>
      </c>
      <c r="J156" s="31">
        <f t="shared" si="120"/>
        <v>0</v>
      </c>
      <c r="K156" s="31">
        <f t="shared" si="120"/>
        <v>0</v>
      </c>
      <c r="L156" s="31">
        <f t="shared" si="120"/>
        <v>0</v>
      </c>
      <c r="M156" s="211">
        <f t="shared" si="120"/>
        <v>0</v>
      </c>
      <c r="N156" s="31">
        <f t="shared" si="120"/>
        <v>0</v>
      </c>
      <c r="O156" s="31">
        <f t="shared" si="120"/>
        <v>0</v>
      </c>
      <c r="P156" s="32">
        <f t="shared" si="113"/>
        <v>0</v>
      </c>
      <c r="Q156" s="32">
        <f t="shared" si="113"/>
        <v>0</v>
      </c>
      <c r="R156" s="32">
        <f t="shared" si="113"/>
        <v>0</v>
      </c>
      <c r="S156" s="211">
        <f t="shared" ref="S156:X156" si="121">SUM(S158:S159)</f>
        <v>0</v>
      </c>
      <c r="T156" s="31">
        <f t="shared" si="121"/>
        <v>0</v>
      </c>
      <c r="U156" s="31">
        <f t="shared" si="121"/>
        <v>0</v>
      </c>
      <c r="V156" s="211">
        <f t="shared" si="121"/>
        <v>0</v>
      </c>
      <c r="W156" s="31">
        <f t="shared" si="121"/>
        <v>0</v>
      </c>
      <c r="X156" s="31">
        <f t="shared" si="121"/>
        <v>0</v>
      </c>
      <c r="Y156" s="33"/>
      <c r="AA156" s="197"/>
      <c r="AB156" s="196"/>
      <c r="AC156" s="196"/>
    </row>
    <row r="157" spans="1:29">
      <c r="A157" s="17"/>
      <c r="B157" s="35"/>
      <c r="C157" s="35"/>
      <c r="D157" s="35"/>
      <c r="E157" s="36" t="s">
        <v>111</v>
      </c>
      <c r="F157" s="37"/>
      <c r="G157" s="38"/>
      <c r="H157" s="38"/>
      <c r="I157" s="38"/>
      <c r="J157" s="38"/>
      <c r="K157" s="38"/>
      <c r="L157" s="38"/>
      <c r="M157" s="212"/>
      <c r="N157" s="38"/>
      <c r="O157" s="38"/>
      <c r="P157" s="33">
        <f t="shared" si="113"/>
        <v>0</v>
      </c>
      <c r="Q157" s="33">
        <f t="shared" si="113"/>
        <v>0</v>
      </c>
      <c r="R157" s="33">
        <f t="shared" si="113"/>
        <v>0</v>
      </c>
      <c r="S157" s="212"/>
      <c r="T157" s="38"/>
      <c r="U157" s="38"/>
      <c r="V157" s="212"/>
      <c r="W157" s="38"/>
      <c r="X157" s="38"/>
      <c r="Y157" s="33"/>
      <c r="AA157" s="197"/>
      <c r="AB157" s="196"/>
      <c r="AC157" s="196"/>
    </row>
    <row r="158" spans="1:29" ht="21">
      <c r="A158" s="17">
        <v>2411</v>
      </c>
      <c r="B158" s="35" t="s">
        <v>348</v>
      </c>
      <c r="C158" s="35">
        <v>1</v>
      </c>
      <c r="D158" s="35">
        <v>1</v>
      </c>
      <c r="E158" s="36" t="s">
        <v>351</v>
      </c>
      <c r="F158" s="37"/>
      <c r="G158" s="38">
        <f>SUM(H158:I158)</f>
        <v>0</v>
      </c>
      <c r="H158" s="38"/>
      <c r="I158" s="38"/>
      <c r="J158" s="38">
        <f>SUM(K158:L158)</f>
        <v>0</v>
      </c>
      <c r="K158" s="38"/>
      <c r="L158" s="38"/>
      <c r="M158" s="212">
        <f>SUM(N158:O158)</f>
        <v>0</v>
      </c>
      <c r="N158" s="38"/>
      <c r="O158" s="38"/>
      <c r="P158" s="33">
        <f t="shared" si="113"/>
        <v>0</v>
      </c>
      <c r="Q158" s="33">
        <f t="shared" si="113"/>
        <v>0</v>
      </c>
      <c r="R158" s="33">
        <f t="shared" si="113"/>
        <v>0</v>
      </c>
      <c r="S158" s="212">
        <f>SUM(T158:U158)</f>
        <v>0</v>
      </c>
      <c r="T158" s="38"/>
      <c r="U158" s="38"/>
      <c r="V158" s="212">
        <f>SUM(W158:X158)</f>
        <v>0</v>
      </c>
      <c r="W158" s="38"/>
      <c r="X158" s="38"/>
      <c r="Y158" s="33"/>
      <c r="AA158" s="197"/>
      <c r="AB158" s="196"/>
      <c r="AC158" s="196"/>
    </row>
    <row r="159" spans="1:29" ht="21">
      <c r="A159" s="17">
        <v>2412</v>
      </c>
      <c r="B159" s="35" t="s">
        <v>348</v>
      </c>
      <c r="C159" s="35">
        <v>1</v>
      </c>
      <c r="D159" s="35">
        <v>2</v>
      </c>
      <c r="E159" s="36" t="s">
        <v>352</v>
      </c>
      <c r="F159" s="37"/>
      <c r="G159" s="38">
        <f>SUM(H159:I159)</f>
        <v>0</v>
      </c>
      <c r="H159" s="38"/>
      <c r="I159" s="38"/>
      <c r="J159" s="38">
        <f>SUM(K159:L159)</f>
        <v>0</v>
      </c>
      <c r="K159" s="38"/>
      <c r="L159" s="38"/>
      <c r="M159" s="212">
        <f>SUM(N159:O159)</f>
        <v>0</v>
      </c>
      <c r="N159" s="38"/>
      <c r="O159" s="38"/>
      <c r="P159" s="33">
        <f t="shared" si="113"/>
        <v>0</v>
      </c>
      <c r="Q159" s="33">
        <f t="shared" si="113"/>
        <v>0</v>
      </c>
      <c r="R159" s="33">
        <f t="shared" si="113"/>
        <v>0</v>
      </c>
      <c r="S159" s="212">
        <f>SUM(T159:U159)</f>
        <v>0</v>
      </c>
      <c r="T159" s="38"/>
      <c r="U159" s="38"/>
      <c r="V159" s="212">
        <f>SUM(W159:X159)</f>
        <v>0</v>
      </c>
      <c r="W159" s="38"/>
      <c r="X159" s="38"/>
      <c r="Y159" s="33"/>
      <c r="AA159" s="197"/>
      <c r="AB159" s="196"/>
      <c r="AC159" s="196"/>
    </row>
    <row r="160" spans="1:29" ht="21">
      <c r="A160" s="13">
        <v>2420</v>
      </c>
      <c r="B160" s="34" t="s">
        <v>348</v>
      </c>
      <c r="C160" s="34">
        <v>2</v>
      </c>
      <c r="D160" s="34">
        <v>0</v>
      </c>
      <c r="E160" s="29" t="s">
        <v>353</v>
      </c>
      <c r="F160" s="30"/>
      <c r="G160" s="31">
        <f>SUM(H160:I160)</f>
        <v>0</v>
      </c>
      <c r="H160" s="31">
        <f>SUM(H162,H170,H171,H172)</f>
        <v>0</v>
      </c>
      <c r="I160" s="31">
        <f>SUM(I162,I170,I171,I172)</f>
        <v>0</v>
      </c>
      <c r="J160" s="31">
        <f>SUM(K160:L160)</f>
        <v>0</v>
      </c>
      <c r="K160" s="31">
        <f>SUM(K162,K170,K171,K172)</f>
        <v>0</v>
      </c>
      <c r="L160" s="31">
        <f>SUM(L162,L170,L171,L172)</f>
        <v>0</v>
      </c>
      <c r="M160" s="211">
        <f>SUM(N160:O160)</f>
        <v>0</v>
      </c>
      <c r="N160" s="31">
        <f>SUM(N162,N170,N171,N172)</f>
        <v>0</v>
      </c>
      <c r="O160" s="31">
        <f>SUM(O162,O170,O171,O172)</f>
        <v>0</v>
      </c>
      <c r="P160" s="32">
        <f t="shared" si="113"/>
        <v>0</v>
      </c>
      <c r="Q160" s="32">
        <f t="shared" si="113"/>
        <v>0</v>
      </c>
      <c r="R160" s="32">
        <f t="shared" si="113"/>
        <v>0</v>
      </c>
      <c r="S160" s="211">
        <f>SUM(T160:U160)</f>
        <v>0</v>
      </c>
      <c r="T160" s="31">
        <f>SUM(T162,T170,T171,T172)</f>
        <v>0</v>
      </c>
      <c r="U160" s="31">
        <f>SUM(U162,U170,U171,U172)</f>
        <v>0</v>
      </c>
      <c r="V160" s="211">
        <f>SUM(W160:X160)</f>
        <v>0</v>
      </c>
      <c r="W160" s="31">
        <f>SUM(W162,W170,W171,W172)</f>
        <v>0</v>
      </c>
      <c r="X160" s="31">
        <f>SUM(X162,X170,X171,X172)</f>
        <v>0</v>
      </c>
      <c r="Y160" s="33"/>
      <c r="AA160" s="197"/>
      <c r="AB160" s="196"/>
      <c r="AC160" s="196"/>
    </row>
    <row r="161" spans="1:29">
      <c r="A161" s="17"/>
      <c r="B161" s="35"/>
      <c r="C161" s="35"/>
      <c r="D161" s="35"/>
      <c r="E161" s="36" t="s">
        <v>111</v>
      </c>
      <c r="F161" s="37"/>
      <c r="G161" s="38"/>
      <c r="H161" s="38"/>
      <c r="I161" s="38"/>
      <c r="J161" s="38"/>
      <c r="K161" s="38"/>
      <c r="L161" s="38"/>
      <c r="M161" s="212"/>
      <c r="N161" s="38"/>
      <c r="O161" s="38"/>
      <c r="P161" s="33">
        <f t="shared" si="113"/>
        <v>0</v>
      </c>
      <c r="Q161" s="33">
        <f t="shared" si="113"/>
        <v>0</v>
      </c>
      <c r="R161" s="33">
        <f t="shared" si="113"/>
        <v>0</v>
      </c>
      <c r="S161" s="212"/>
      <c r="T161" s="38"/>
      <c r="U161" s="38"/>
      <c r="V161" s="212"/>
      <c r="W161" s="38"/>
      <c r="X161" s="38"/>
      <c r="Y161" s="33"/>
      <c r="AA161" s="197"/>
      <c r="AB161" s="196"/>
      <c r="AC161" s="196"/>
    </row>
    <row r="162" spans="1:29">
      <c r="A162" s="17">
        <v>2421</v>
      </c>
      <c r="B162" s="35" t="s">
        <v>348</v>
      </c>
      <c r="C162" s="35">
        <v>2</v>
      </c>
      <c r="D162" s="35">
        <v>1</v>
      </c>
      <c r="E162" s="36" t="s">
        <v>354</v>
      </c>
      <c r="F162" s="37"/>
      <c r="G162" s="38">
        <f t="shared" ref="G162:G173" si="122">SUM(H162:I162)</f>
        <v>0</v>
      </c>
      <c r="H162" s="38">
        <f>SUM(H163,H165)</f>
        <v>0</v>
      </c>
      <c r="I162" s="38">
        <f>SUM(I163,I165,I168)</f>
        <v>0</v>
      </c>
      <c r="J162" s="38">
        <f t="shared" ref="J162:J173" si="123">SUM(K162:L162)</f>
        <v>0</v>
      </c>
      <c r="K162" s="38">
        <f>SUM(K163,K165)</f>
        <v>0</v>
      </c>
      <c r="L162" s="38">
        <f>SUM(L163,L165,L168)</f>
        <v>0</v>
      </c>
      <c r="M162" s="212">
        <f t="shared" ref="M162:M173" si="124">SUM(N162:O162)</f>
        <v>0</v>
      </c>
      <c r="N162" s="38">
        <f>SUM(N163,N165)</f>
        <v>0</v>
      </c>
      <c r="O162" s="38">
        <f>SUM(O163,O165,O168)</f>
        <v>0</v>
      </c>
      <c r="P162" s="33">
        <f t="shared" si="113"/>
        <v>0</v>
      </c>
      <c r="Q162" s="33">
        <f t="shared" si="113"/>
        <v>0</v>
      </c>
      <c r="R162" s="33">
        <f t="shared" si="113"/>
        <v>0</v>
      </c>
      <c r="S162" s="212">
        <f t="shared" ref="S162:S173" si="125">SUM(T162:U162)</f>
        <v>0</v>
      </c>
      <c r="T162" s="38">
        <f>SUM(T163,T165)</f>
        <v>0</v>
      </c>
      <c r="U162" s="38">
        <f>SUM(U163,U165,U168)</f>
        <v>0</v>
      </c>
      <c r="V162" s="212">
        <f t="shared" ref="V162:V173" si="126">SUM(W162:X162)</f>
        <v>0</v>
      </c>
      <c r="W162" s="38">
        <f>SUM(W163,W165)</f>
        <v>0</v>
      </c>
      <c r="X162" s="38">
        <f>SUM(X163,X165,X168)</f>
        <v>0</v>
      </c>
      <c r="Y162" s="33"/>
      <c r="AA162" s="197"/>
      <c r="AB162" s="196"/>
      <c r="AC162" s="196"/>
    </row>
    <row r="163" spans="1:29">
      <c r="A163" s="17"/>
      <c r="B163" s="35" t="s">
        <v>348</v>
      </c>
      <c r="C163" s="35" t="s">
        <v>272</v>
      </c>
      <c r="D163" s="35" t="s">
        <v>240</v>
      </c>
      <c r="E163" s="46" t="s">
        <v>355</v>
      </c>
      <c r="F163" s="47"/>
      <c r="G163" s="38">
        <f t="shared" si="122"/>
        <v>0</v>
      </c>
      <c r="H163" s="38">
        <f>SUM(H164)</f>
        <v>0</v>
      </c>
      <c r="I163" s="38">
        <f>SUM(I164)</f>
        <v>0</v>
      </c>
      <c r="J163" s="38">
        <f t="shared" si="123"/>
        <v>0</v>
      </c>
      <c r="K163" s="38">
        <f>SUM(K164)</f>
        <v>0</v>
      </c>
      <c r="L163" s="38">
        <f>SUM(L164)</f>
        <v>0</v>
      </c>
      <c r="M163" s="212">
        <f t="shared" si="124"/>
        <v>0</v>
      </c>
      <c r="N163" s="38">
        <f>SUM(N164)</f>
        <v>0</v>
      </c>
      <c r="O163" s="38">
        <f>SUM(O164)</f>
        <v>0</v>
      </c>
      <c r="P163" s="33">
        <f t="shared" si="113"/>
        <v>0</v>
      </c>
      <c r="Q163" s="33">
        <f t="shared" si="113"/>
        <v>0</v>
      </c>
      <c r="R163" s="33">
        <f t="shared" si="113"/>
        <v>0</v>
      </c>
      <c r="S163" s="212">
        <f t="shared" si="125"/>
        <v>0</v>
      </c>
      <c r="T163" s="38">
        <f>SUM(T164)</f>
        <v>0</v>
      </c>
      <c r="U163" s="38">
        <f>SUM(U164)</f>
        <v>0</v>
      </c>
      <c r="V163" s="212">
        <f t="shared" si="126"/>
        <v>0</v>
      </c>
      <c r="W163" s="38">
        <f>SUM(W164)</f>
        <v>0</v>
      </c>
      <c r="X163" s="38">
        <f>SUM(X164)</f>
        <v>0</v>
      </c>
      <c r="Y163" s="33"/>
      <c r="AA163" s="197"/>
      <c r="AB163" s="196"/>
      <c r="AC163" s="196"/>
    </row>
    <row r="164" spans="1:29">
      <c r="A164" s="17"/>
      <c r="B164" s="35"/>
      <c r="C164" s="35"/>
      <c r="D164" s="35"/>
      <c r="E164" s="36" t="s">
        <v>255</v>
      </c>
      <c r="F164" s="36">
        <v>4239</v>
      </c>
      <c r="G164" s="38">
        <f t="shared" si="122"/>
        <v>0</v>
      </c>
      <c r="H164" s="38"/>
      <c r="I164" s="38"/>
      <c r="J164" s="38">
        <f t="shared" si="123"/>
        <v>0</v>
      </c>
      <c r="K164" s="38"/>
      <c r="L164" s="38"/>
      <c r="M164" s="212">
        <f t="shared" si="124"/>
        <v>0</v>
      </c>
      <c r="N164" s="38"/>
      <c r="O164" s="38"/>
      <c r="P164" s="33">
        <f t="shared" si="113"/>
        <v>0</v>
      </c>
      <c r="Q164" s="33">
        <f t="shared" si="113"/>
        <v>0</v>
      </c>
      <c r="R164" s="33">
        <f t="shared" si="113"/>
        <v>0</v>
      </c>
      <c r="S164" s="212">
        <f t="shared" si="125"/>
        <v>0</v>
      </c>
      <c r="T164" s="38"/>
      <c r="U164" s="38"/>
      <c r="V164" s="212">
        <f t="shared" si="126"/>
        <v>0</v>
      </c>
      <c r="W164" s="38"/>
      <c r="X164" s="38"/>
      <c r="Y164" s="33"/>
      <c r="AA164" s="197"/>
      <c r="AB164" s="196"/>
      <c r="AC164" s="196"/>
    </row>
    <row r="165" spans="1:29" ht="21">
      <c r="A165" s="17"/>
      <c r="B165" s="35" t="s">
        <v>348</v>
      </c>
      <c r="C165" s="35" t="s">
        <v>272</v>
      </c>
      <c r="D165" s="35" t="s">
        <v>240</v>
      </c>
      <c r="E165" s="48" t="s">
        <v>356</v>
      </c>
      <c r="F165" s="49"/>
      <c r="G165" s="38">
        <f t="shared" si="122"/>
        <v>0</v>
      </c>
      <c r="H165" s="38">
        <f>SUM(H166,H167)</f>
        <v>0</v>
      </c>
      <c r="I165" s="38">
        <f>SUM(I166,I167)</f>
        <v>0</v>
      </c>
      <c r="J165" s="38">
        <f t="shared" si="123"/>
        <v>0</v>
      </c>
      <c r="K165" s="38">
        <f>SUM(K166,K167)</f>
        <v>0</v>
      </c>
      <c r="L165" s="38">
        <f>SUM(L166,L167)</f>
        <v>0</v>
      </c>
      <c r="M165" s="212">
        <f t="shared" si="124"/>
        <v>0</v>
      </c>
      <c r="N165" s="38">
        <f>SUM(N166,N167)</f>
        <v>0</v>
      </c>
      <c r="O165" s="38">
        <f>SUM(O166,O167)</f>
        <v>0</v>
      </c>
      <c r="P165" s="33">
        <f t="shared" si="113"/>
        <v>0</v>
      </c>
      <c r="Q165" s="33">
        <f t="shared" si="113"/>
        <v>0</v>
      </c>
      <c r="R165" s="33">
        <f t="shared" si="113"/>
        <v>0</v>
      </c>
      <c r="S165" s="212">
        <f t="shared" si="125"/>
        <v>0</v>
      </c>
      <c r="T165" s="38">
        <f>SUM(T166,T167)</f>
        <v>0</v>
      </c>
      <c r="U165" s="38">
        <f>SUM(U166,U167)</f>
        <v>0</v>
      </c>
      <c r="V165" s="212">
        <f t="shared" si="126"/>
        <v>0</v>
      </c>
      <c r="W165" s="38">
        <f>SUM(W166,W167)</f>
        <v>0</v>
      </c>
      <c r="X165" s="38">
        <f>SUM(X166,X167)</f>
        <v>0</v>
      </c>
      <c r="Y165" s="33"/>
      <c r="AA165" s="197"/>
      <c r="AB165" s="196"/>
      <c r="AC165" s="196"/>
    </row>
    <row r="166" spans="1:29" ht="21">
      <c r="A166" s="17"/>
      <c r="B166" s="35"/>
      <c r="C166" s="35"/>
      <c r="D166" s="35"/>
      <c r="E166" s="36" t="s">
        <v>258</v>
      </c>
      <c r="F166" s="36">
        <v>4252</v>
      </c>
      <c r="G166" s="38">
        <f t="shared" si="122"/>
        <v>0</v>
      </c>
      <c r="H166" s="38"/>
      <c r="I166" s="38"/>
      <c r="J166" s="38">
        <f t="shared" si="123"/>
        <v>0</v>
      </c>
      <c r="K166" s="38"/>
      <c r="L166" s="38"/>
      <c r="M166" s="212">
        <f t="shared" si="124"/>
        <v>0</v>
      </c>
      <c r="N166" s="33"/>
      <c r="O166" s="33"/>
      <c r="P166" s="33">
        <f t="shared" si="113"/>
        <v>0</v>
      </c>
      <c r="Q166" s="33">
        <f t="shared" si="113"/>
        <v>0</v>
      </c>
      <c r="R166" s="33">
        <f t="shared" si="113"/>
        <v>0</v>
      </c>
      <c r="S166" s="212">
        <f t="shared" si="125"/>
        <v>0</v>
      </c>
      <c r="T166" s="33"/>
      <c r="U166" s="33"/>
      <c r="V166" s="212">
        <f t="shared" si="126"/>
        <v>0</v>
      </c>
      <c r="W166" s="33"/>
      <c r="X166" s="33"/>
      <c r="Y166" s="33"/>
      <c r="AA166" s="197"/>
      <c r="AB166" s="196"/>
      <c r="AC166" s="196"/>
    </row>
    <row r="167" spans="1:29">
      <c r="A167" s="17"/>
      <c r="B167" s="35"/>
      <c r="C167" s="35"/>
      <c r="D167" s="35"/>
      <c r="E167" s="39" t="s">
        <v>357</v>
      </c>
      <c r="F167" s="40">
        <v>4269</v>
      </c>
      <c r="G167" s="38">
        <f t="shared" si="122"/>
        <v>0</v>
      </c>
      <c r="H167" s="38"/>
      <c r="I167" s="38"/>
      <c r="J167" s="38">
        <f t="shared" si="123"/>
        <v>0</v>
      </c>
      <c r="K167" s="38"/>
      <c r="L167" s="38"/>
      <c r="M167" s="212">
        <f t="shared" si="124"/>
        <v>0</v>
      </c>
      <c r="N167" s="38"/>
      <c r="O167" s="38"/>
      <c r="P167" s="33">
        <f t="shared" si="113"/>
        <v>0</v>
      </c>
      <c r="Q167" s="33">
        <f t="shared" si="113"/>
        <v>0</v>
      </c>
      <c r="R167" s="33">
        <f t="shared" si="113"/>
        <v>0</v>
      </c>
      <c r="S167" s="212">
        <f t="shared" si="125"/>
        <v>0</v>
      </c>
      <c r="T167" s="38"/>
      <c r="U167" s="38"/>
      <c r="V167" s="212">
        <f t="shared" si="126"/>
        <v>0</v>
      </c>
      <c r="W167" s="38"/>
      <c r="X167" s="38"/>
      <c r="Y167" s="33"/>
      <c r="AA167" s="197"/>
      <c r="AB167" s="196"/>
      <c r="AC167" s="196"/>
    </row>
    <row r="168" spans="1:29">
      <c r="A168" s="17"/>
      <c r="B168" s="35"/>
      <c r="C168" s="35"/>
      <c r="D168" s="35"/>
      <c r="E168" s="39" t="s">
        <v>308</v>
      </c>
      <c r="F168" s="40">
        <v>5129</v>
      </c>
      <c r="G168" s="38">
        <f t="shared" si="122"/>
        <v>0</v>
      </c>
      <c r="H168" s="38"/>
      <c r="I168" s="38">
        <f>SUM(I169)</f>
        <v>0</v>
      </c>
      <c r="J168" s="38">
        <f t="shared" si="123"/>
        <v>0</v>
      </c>
      <c r="K168" s="38"/>
      <c r="L168" s="38">
        <f>SUM(L169)</f>
        <v>0</v>
      </c>
      <c r="M168" s="212">
        <f t="shared" si="124"/>
        <v>0</v>
      </c>
      <c r="N168" s="38"/>
      <c r="O168" s="38"/>
      <c r="P168" s="33">
        <f t="shared" si="113"/>
        <v>0</v>
      </c>
      <c r="Q168" s="33">
        <f t="shared" si="113"/>
        <v>0</v>
      </c>
      <c r="R168" s="33">
        <f t="shared" si="113"/>
        <v>0</v>
      </c>
      <c r="S168" s="212">
        <f t="shared" si="125"/>
        <v>0</v>
      </c>
      <c r="T168" s="38"/>
      <c r="U168" s="38"/>
      <c r="V168" s="212">
        <f t="shared" si="126"/>
        <v>0</v>
      </c>
      <c r="W168" s="38"/>
      <c r="X168" s="38"/>
      <c r="Y168" s="33"/>
      <c r="AA168" s="197"/>
      <c r="AB168" s="196"/>
      <c r="AC168" s="196"/>
    </row>
    <row r="169" spans="1:29">
      <c r="A169" s="17"/>
      <c r="B169" s="35"/>
      <c r="C169" s="35"/>
      <c r="D169" s="35"/>
      <c r="E169" s="36"/>
      <c r="F169" s="37"/>
      <c r="G169" s="38">
        <f t="shared" si="122"/>
        <v>0</v>
      </c>
      <c r="H169" s="38"/>
      <c r="I169" s="38"/>
      <c r="J169" s="38">
        <f t="shared" si="123"/>
        <v>0</v>
      </c>
      <c r="K169" s="38"/>
      <c r="L169" s="38"/>
      <c r="M169" s="212">
        <f t="shared" si="124"/>
        <v>0</v>
      </c>
      <c r="N169" s="38"/>
      <c r="O169" s="38"/>
      <c r="P169" s="33">
        <f t="shared" si="113"/>
        <v>0</v>
      </c>
      <c r="Q169" s="33">
        <f t="shared" si="113"/>
        <v>0</v>
      </c>
      <c r="R169" s="33">
        <f t="shared" si="113"/>
        <v>0</v>
      </c>
      <c r="S169" s="212">
        <f t="shared" si="125"/>
        <v>0</v>
      </c>
      <c r="T169" s="38"/>
      <c r="U169" s="38"/>
      <c r="V169" s="212">
        <f t="shared" si="126"/>
        <v>0</v>
      </c>
      <c r="W169" s="38"/>
      <c r="X169" s="38"/>
      <c r="Y169" s="33"/>
      <c r="AA169" s="197"/>
      <c r="AB169" s="196"/>
      <c r="AC169" s="196"/>
    </row>
    <row r="170" spans="1:29">
      <c r="A170" s="17">
        <v>2422</v>
      </c>
      <c r="B170" s="35" t="s">
        <v>348</v>
      </c>
      <c r="C170" s="35">
        <v>2</v>
      </c>
      <c r="D170" s="35">
        <v>2</v>
      </c>
      <c r="E170" s="36" t="s">
        <v>358</v>
      </c>
      <c r="F170" s="37"/>
      <c r="G170" s="38">
        <f t="shared" si="122"/>
        <v>0</v>
      </c>
      <c r="H170" s="38"/>
      <c r="I170" s="38"/>
      <c r="J170" s="38">
        <f t="shared" si="123"/>
        <v>0</v>
      </c>
      <c r="K170" s="38"/>
      <c r="L170" s="38"/>
      <c r="M170" s="212">
        <f t="shared" si="124"/>
        <v>0</v>
      </c>
      <c r="N170" s="38"/>
      <c r="O170" s="38"/>
      <c r="P170" s="33">
        <f t="shared" si="113"/>
        <v>0</v>
      </c>
      <c r="Q170" s="33">
        <f t="shared" si="113"/>
        <v>0</v>
      </c>
      <c r="R170" s="33">
        <f t="shared" si="113"/>
        <v>0</v>
      </c>
      <c r="S170" s="212">
        <f t="shared" si="125"/>
        <v>0</v>
      </c>
      <c r="T170" s="38"/>
      <c r="U170" s="38"/>
      <c r="V170" s="212">
        <f t="shared" si="126"/>
        <v>0</v>
      </c>
      <c r="W170" s="38"/>
      <c r="X170" s="38"/>
      <c r="Y170" s="33"/>
      <c r="AA170" s="197"/>
      <c r="AB170" s="196"/>
      <c r="AC170" s="196"/>
    </row>
    <row r="171" spans="1:29">
      <c r="A171" s="17">
        <v>2423</v>
      </c>
      <c r="B171" s="35" t="s">
        <v>348</v>
      </c>
      <c r="C171" s="35">
        <v>2</v>
      </c>
      <c r="D171" s="35">
        <v>3</v>
      </c>
      <c r="E171" s="36" t="s">
        <v>359</v>
      </c>
      <c r="F171" s="37"/>
      <c r="G171" s="38">
        <f t="shared" si="122"/>
        <v>0</v>
      </c>
      <c r="H171" s="38"/>
      <c r="I171" s="38"/>
      <c r="J171" s="38">
        <f t="shared" si="123"/>
        <v>0</v>
      </c>
      <c r="K171" s="38"/>
      <c r="L171" s="38"/>
      <c r="M171" s="212">
        <f t="shared" si="124"/>
        <v>0</v>
      </c>
      <c r="N171" s="38"/>
      <c r="O171" s="38"/>
      <c r="P171" s="33">
        <f t="shared" si="113"/>
        <v>0</v>
      </c>
      <c r="Q171" s="33">
        <f t="shared" si="113"/>
        <v>0</v>
      </c>
      <c r="R171" s="33">
        <f t="shared" si="113"/>
        <v>0</v>
      </c>
      <c r="S171" s="212">
        <f t="shared" si="125"/>
        <v>0</v>
      </c>
      <c r="T171" s="38"/>
      <c r="U171" s="38"/>
      <c r="V171" s="212">
        <f t="shared" si="126"/>
        <v>0</v>
      </c>
      <c r="W171" s="38"/>
      <c r="X171" s="38"/>
      <c r="Y171" s="33"/>
      <c r="AA171" s="197"/>
      <c r="AB171" s="196"/>
      <c r="AC171" s="196"/>
    </row>
    <row r="172" spans="1:29">
      <c r="A172" s="17">
        <v>2424</v>
      </c>
      <c r="B172" s="35" t="s">
        <v>348</v>
      </c>
      <c r="C172" s="35">
        <v>2</v>
      </c>
      <c r="D172" s="35">
        <v>4</v>
      </c>
      <c r="E172" s="36" t="s">
        <v>360</v>
      </c>
      <c r="F172" s="37"/>
      <c r="G172" s="38">
        <f t="shared" si="122"/>
        <v>0</v>
      </c>
      <c r="H172" s="38"/>
      <c r="I172" s="38"/>
      <c r="J172" s="38">
        <f t="shared" si="123"/>
        <v>0</v>
      </c>
      <c r="K172" s="38"/>
      <c r="L172" s="38"/>
      <c r="M172" s="212">
        <f t="shared" si="124"/>
        <v>0</v>
      </c>
      <c r="N172" s="38"/>
      <c r="O172" s="38"/>
      <c r="P172" s="33">
        <f t="shared" si="113"/>
        <v>0</v>
      </c>
      <c r="Q172" s="33">
        <f t="shared" si="113"/>
        <v>0</v>
      </c>
      <c r="R172" s="33">
        <f t="shared" si="113"/>
        <v>0</v>
      </c>
      <c r="S172" s="212">
        <f t="shared" si="125"/>
        <v>0</v>
      </c>
      <c r="T172" s="38"/>
      <c r="U172" s="38"/>
      <c r="V172" s="212">
        <f t="shared" si="126"/>
        <v>0</v>
      </c>
      <c r="W172" s="38"/>
      <c r="X172" s="38"/>
      <c r="Y172" s="33"/>
      <c r="AA172" s="197"/>
      <c r="AB172" s="196"/>
      <c r="AC172" s="196"/>
    </row>
    <row r="173" spans="1:29">
      <c r="A173" s="13">
        <v>2430</v>
      </c>
      <c r="B173" s="34" t="s">
        <v>348</v>
      </c>
      <c r="C173" s="34">
        <v>3</v>
      </c>
      <c r="D173" s="34">
        <v>0</v>
      </c>
      <c r="E173" s="29" t="s">
        <v>361</v>
      </c>
      <c r="F173" s="30"/>
      <c r="G173" s="31">
        <f t="shared" si="122"/>
        <v>0</v>
      </c>
      <c r="H173" s="31">
        <f>SUM(H175:H180)</f>
        <v>0</v>
      </c>
      <c r="I173" s="31">
        <f>SUM(I175:I180)</f>
        <v>0</v>
      </c>
      <c r="J173" s="31">
        <f t="shared" si="123"/>
        <v>0</v>
      </c>
      <c r="K173" s="31">
        <f>SUM(K175:K180)</f>
        <v>0</v>
      </c>
      <c r="L173" s="31">
        <f>SUM(L175:L180)</f>
        <v>0</v>
      </c>
      <c r="M173" s="211">
        <f t="shared" si="124"/>
        <v>0</v>
      </c>
      <c r="N173" s="31">
        <f>SUM(N175:N180)</f>
        <v>0</v>
      </c>
      <c r="O173" s="31">
        <f>SUM(O175:O180)</f>
        <v>0</v>
      </c>
      <c r="P173" s="32">
        <f t="shared" si="113"/>
        <v>0</v>
      </c>
      <c r="Q173" s="32">
        <f t="shared" si="113"/>
        <v>0</v>
      </c>
      <c r="R173" s="32">
        <f t="shared" si="113"/>
        <v>0</v>
      </c>
      <c r="S173" s="211">
        <f t="shared" si="125"/>
        <v>0</v>
      </c>
      <c r="T173" s="31">
        <f>SUM(T175:T180)</f>
        <v>0</v>
      </c>
      <c r="U173" s="31">
        <f>SUM(U175:U180)</f>
        <v>0</v>
      </c>
      <c r="V173" s="211">
        <f t="shared" si="126"/>
        <v>0</v>
      </c>
      <c r="W173" s="31">
        <f>SUM(W175:W180)</f>
        <v>0</v>
      </c>
      <c r="X173" s="31">
        <f>SUM(X175:X180)</f>
        <v>0</v>
      </c>
      <c r="Y173" s="33"/>
      <c r="AA173" s="197"/>
      <c r="AB173" s="196"/>
      <c r="AC173" s="196"/>
    </row>
    <row r="174" spans="1:29">
      <c r="A174" s="17"/>
      <c r="B174" s="35"/>
      <c r="C174" s="35"/>
      <c r="D174" s="35"/>
      <c r="E174" s="36" t="s">
        <v>111</v>
      </c>
      <c r="F174" s="37"/>
      <c r="G174" s="38"/>
      <c r="H174" s="38"/>
      <c r="I174" s="38"/>
      <c r="J174" s="38"/>
      <c r="K174" s="38"/>
      <c r="L174" s="38"/>
      <c r="M174" s="212"/>
      <c r="N174" s="38"/>
      <c r="O174" s="38"/>
      <c r="P174" s="33">
        <f t="shared" si="113"/>
        <v>0</v>
      </c>
      <c r="Q174" s="33">
        <f t="shared" si="113"/>
        <v>0</v>
      </c>
      <c r="R174" s="33">
        <f t="shared" si="113"/>
        <v>0</v>
      </c>
      <c r="S174" s="212"/>
      <c r="T174" s="38"/>
      <c r="U174" s="38"/>
      <c r="V174" s="212"/>
      <c r="W174" s="38"/>
      <c r="X174" s="38"/>
      <c r="Y174" s="33"/>
      <c r="AA174" s="197"/>
      <c r="AB174" s="196"/>
      <c r="AC174" s="196"/>
    </row>
    <row r="175" spans="1:29">
      <c r="A175" s="17">
        <v>2431</v>
      </c>
      <c r="B175" s="35" t="s">
        <v>348</v>
      </c>
      <c r="C175" s="35">
        <v>3</v>
      </c>
      <c r="D175" s="35">
        <v>1</v>
      </c>
      <c r="E175" s="36" t="s">
        <v>362</v>
      </c>
      <c r="F175" s="37"/>
      <c r="G175" s="38">
        <f t="shared" ref="G175:G180" si="127">SUM(H175:I175)</f>
        <v>0</v>
      </c>
      <c r="H175" s="38"/>
      <c r="I175" s="38"/>
      <c r="J175" s="38">
        <f t="shared" ref="J175:J180" si="128">SUM(K175:L175)</f>
        <v>0</v>
      </c>
      <c r="K175" s="38"/>
      <c r="L175" s="38"/>
      <c r="M175" s="212">
        <f t="shared" ref="M175:M180" si="129">SUM(N175:O175)</f>
        <v>0</v>
      </c>
      <c r="N175" s="38"/>
      <c r="O175" s="38"/>
      <c r="P175" s="33">
        <f t="shared" si="113"/>
        <v>0</v>
      </c>
      <c r="Q175" s="33">
        <f t="shared" si="113"/>
        <v>0</v>
      </c>
      <c r="R175" s="33">
        <f t="shared" si="113"/>
        <v>0</v>
      </c>
      <c r="S175" s="212">
        <f t="shared" ref="S175:S180" si="130">SUM(T175:U175)</f>
        <v>0</v>
      </c>
      <c r="T175" s="38"/>
      <c r="U175" s="38"/>
      <c r="V175" s="212">
        <f t="shared" ref="V175:V180" si="131">SUM(W175:X175)</f>
        <v>0</v>
      </c>
      <c r="W175" s="38"/>
      <c r="X175" s="38"/>
      <c r="Y175" s="33"/>
      <c r="AA175" s="197"/>
      <c r="AB175" s="196"/>
      <c r="AC175" s="196"/>
    </row>
    <row r="176" spans="1:29">
      <c r="A176" s="17">
        <v>2432</v>
      </c>
      <c r="B176" s="35" t="s">
        <v>348</v>
      </c>
      <c r="C176" s="35">
        <v>3</v>
      </c>
      <c r="D176" s="35">
        <v>2</v>
      </c>
      <c r="E176" s="36" t="s">
        <v>363</v>
      </c>
      <c r="F176" s="37"/>
      <c r="G176" s="38">
        <f t="shared" si="127"/>
        <v>0</v>
      </c>
      <c r="H176" s="38"/>
      <c r="I176" s="38"/>
      <c r="J176" s="38">
        <f t="shared" si="128"/>
        <v>0</v>
      </c>
      <c r="K176" s="38"/>
      <c r="L176" s="38"/>
      <c r="M176" s="212">
        <f t="shared" si="129"/>
        <v>0</v>
      </c>
      <c r="N176" s="38"/>
      <c r="O176" s="38"/>
      <c r="P176" s="33">
        <f t="shared" si="113"/>
        <v>0</v>
      </c>
      <c r="Q176" s="33">
        <f t="shared" si="113"/>
        <v>0</v>
      </c>
      <c r="R176" s="33">
        <f t="shared" si="113"/>
        <v>0</v>
      </c>
      <c r="S176" s="212">
        <f t="shared" si="130"/>
        <v>0</v>
      </c>
      <c r="T176" s="38"/>
      <c r="U176" s="38"/>
      <c r="V176" s="212">
        <f t="shared" si="131"/>
        <v>0</v>
      </c>
      <c r="W176" s="38"/>
      <c r="X176" s="38"/>
      <c r="Y176" s="33"/>
      <c r="AA176" s="197"/>
      <c r="AB176" s="196"/>
      <c r="AC176" s="196"/>
    </row>
    <row r="177" spans="1:29">
      <c r="A177" s="17">
        <v>2433</v>
      </c>
      <c r="B177" s="35" t="s">
        <v>348</v>
      </c>
      <c r="C177" s="35">
        <v>3</v>
      </c>
      <c r="D177" s="35">
        <v>3</v>
      </c>
      <c r="E177" s="36" t="s">
        <v>364</v>
      </c>
      <c r="F177" s="37"/>
      <c r="G177" s="38">
        <f t="shared" si="127"/>
        <v>0</v>
      </c>
      <c r="H177" s="38"/>
      <c r="I177" s="38"/>
      <c r="J177" s="38">
        <f t="shared" si="128"/>
        <v>0</v>
      </c>
      <c r="K177" s="38"/>
      <c r="L177" s="38"/>
      <c r="M177" s="212">
        <f t="shared" si="129"/>
        <v>0</v>
      </c>
      <c r="N177" s="38"/>
      <c r="O177" s="38"/>
      <c r="P177" s="33">
        <f t="shared" si="113"/>
        <v>0</v>
      </c>
      <c r="Q177" s="33">
        <f t="shared" si="113"/>
        <v>0</v>
      </c>
      <c r="R177" s="33">
        <f t="shared" si="113"/>
        <v>0</v>
      </c>
      <c r="S177" s="212">
        <f t="shared" si="130"/>
        <v>0</v>
      </c>
      <c r="T177" s="38"/>
      <c r="U177" s="38"/>
      <c r="V177" s="212">
        <f t="shared" si="131"/>
        <v>0</v>
      </c>
      <c r="W177" s="38"/>
      <c r="X177" s="38"/>
      <c r="Y177" s="33"/>
      <c r="AA177" s="197"/>
      <c r="AB177" s="196"/>
      <c r="AC177" s="196"/>
    </row>
    <row r="178" spans="1:29">
      <c r="A178" s="17">
        <v>2434</v>
      </c>
      <c r="B178" s="35" t="s">
        <v>348</v>
      </c>
      <c r="C178" s="35">
        <v>3</v>
      </c>
      <c r="D178" s="35">
        <v>4</v>
      </c>
      <c r="E178" s="36" t="s">
        <v>365</v>
      </c>
      <c r="F178" s="37"/>
      <c r="G178" s="38">
        <f t="shared" si="127"/>
        <v>0</v>
      </c>
      <c r="H178" s="38"/>
      <c r="I178" s="38"/>
      <c r="J178" s="38">
        <f t="shared" si="128"/>
        <v>0</v>
      </c>
      <c r="K178" s="38"/>
      <c r="L178" s="38"/>
      <c r="M178" s="212">
        <f t="shared" si="129"/>
        <v>0</v>
      </c>
      <c r="N178" s="38"/>
      <c r="O178" s="38"/>
      <c r="P178" s="33">
        <f t="shared" si="113"/>
        <v>0</v>
      </c>
      <c r="Q178" s="33">
        <f t="shared" si="113"/>
        <v>0</v>
      </c>
      <c r="R178" s="33">
        <f t="shared" si="113"/>
        <v>0</v>
      </c>
      <c r="S178" s="212">
        <f t="shared" si="130"/>
        <v>0</v>
      </c>
      <c r="T178" s="38"/>
      <c r="U178" s="38"/>
      <c r="V178" s="212">
        <f t="shared" si="131"/>
        <v>0</v>
      </c>
      <c r="W178" s="38"/>
      <c r="X178" s="38"/>
      <c r="Y178" s="33"/>
      <c r="AA178" s="197"/>
      <c r="AB178" s="196"/>
      <c r="AC178" s="196"/>
    </row>
    <row r="179" spans="1:29">
      <c r="A179" s="17">
        <v>2435</v>
      </c>
      <c r="B179" s="35" t="s">
        <v>348</v>
      </c>
      <c r="C179" s="35">
        <v>3</v>
      </c>
      <c r="D179" s="35">
        <v>5</v>
      </c>
      <c r="E179" s="36" t="s">
        <v>366</v>
      </c>
      <c r="F179" s="37"/>
      <c r="G179" s="38">
        <f t="shared" si="127"/>
        <v>0</v>
      </c>
      <c r="H179" s="38"/>
      <c r="I179" s="38"/>
      <c r="J179" s="38">
        <f t="shared" si="128"/>
        <v>0</v>
      </c>
      <c r="K179" s="38"/>
      <c r="L179" s="38"/>
      <c r="M179" s="212">
        <f t="shared" si="129"/>
        <v>0</v>
      </c>
      <c r="N179" s="38"/>
      <c r="O179" s="38"/>
      <c r="P179" s="33">
        <f t="shared" si="113"/>
        <v>0</v>
      </c>
      <c r="Q179" s="33">
        <f t="shared" si="113"/>
        <v>0</v>
      </c>
      <c r="R179" s="33">
        <f t="shared" si="113"/>
        <v>0</v>
      </c>
      <c r="S179" s="212">
        <f t="shared" si="130"/>
        <v>0</v>
      </c>
      <c r="T179" s="38"/>
      <c r="U179" s="38"/>
      <c r="V179" s="212">
        <f t="shared" si="131"/>
        <v>0</v>
      </c>
      <c r="W179" s="38"/>
      <c r="X179" s="38"/>
      <c r="Y179" s="33"/>
      <c r="AA179" s="197"/>
      <c r="AB179" s="196"/>
      <c r="AC179" s="196"/>
    </row>
    <row r="180" spans="1:29">
      <c r="A180" s="17">
        <v>2436</v>
      </c>
      <c r="B180" s="35" t="s">
        <v>348</v>
      </c>
      <c r="C180" s="35">
        <v>3</v>
      </c>
      <c r="D180" s="35">
        <v>6</v>
      </c>
      <c r="E180" s="36" t="s">
        <v>367</v>
      </c>
      <c r="F180" s="37"/>
      <c r="G180" s="38">
        <f t="shared" si="127"/>
        <v>0</v>
      </c>
      <c r="H180" s="38"/>
      <c r="I180" s="38"/>
      <c r="J180" s="38">
        <f t="shared" si="128"/>
        <v>0</v>
      </c>
      <c r="K180" s="38"/>
      <c r="L180" s="38"/>
      <c r="M180" s="212">
        <f t="shared" si="129"/>
        <v>0</v>
      </c>
      <c r="N180" s="38"/>
      <c r="O180" s="38"/>
      <c r="P180" s="33">
        <f t="shared" si="113"/>
        <v>0</v>
      </c>
      <c r="Q180" s="33">
        <f t="shared" si="113"/>
        <v>0</v>
      </c>
      <c r="R180" s="33">
        <f t="shared" si="113"/>
        <v>0</v>
      </c>
      <c r="S180" s="212">
        <f t="shared" si="130"/>
        <v>0</v>
      </c>
      <c r="T180" s="38"/>
      <c r="U180" s="38"/>
      <c r="V180" s="212">
        <f t="shared" si="131"/>
        <v>0</v>
      </c>
      <c r="W180" s="38"/>
      <c r="X180" s="38"/>
      <c r="Y180" s="33"/>
      <c r="AA180" s="197"/>
      <c r="AB180" s="196"/>
      <c r="AC180" s="196"/>
    </row>
    <row r="181" spans="1:29" ht="21">
      <c r="A181" s="13">
        <v>2440</v>
      </c>
      <c r="B181" s="34" t="s">
        <v>348</v>
      </c>
      <c r="C181" s="34">
        <v>4</v>
      </c>
      <c r="D181" s="34">
        <v>0</v>
      </c>
      <c r="E181" s="29" t="s">
        <v>368</v>
      </c>
      <c r="F181" s="30"/>
      <c r="G181" s="31">
        <f>SUM(G183:G185)</f>
        <v>0</v>
      </c>
      <c r="H181" s="31">
        <f t="shared" ref="H181:O181" si="132">SUM(H183:H185)</f>
        <v>0</v>
      </c>
      <c r="I181" s="31">
        <f t="shared" si="132"/>
        <v>0</v>
      </c>
      <c r="J181" s="31">
        <f t="shared" si="132"/>
        <v>0</v>
      </c>
      <c r="K181" s="31">
        <f t="shared" si="132"/>
        <v>0</v>
      </c>
      <c r="L181" s="31">
        <f t="shared" si="132"/>
        <v>0</v>
      </c>
      <c r="M181" s="211">
        <f t="shared" si="132"/>
        <v>0</v>
      </c>
      <c r="N181" s="31">
        <f t="shared" si="132"/>
        <v>0</v>
      </c>
      <c r="O181" s="31">
        <f t="shared" si="132"/>
        <v>0</v>
      </c>
      <c r="P181" s="32">
        <f t="shared" si="113"/>
        <v>0</v>
      </c>
      <c r="Q181" s="32">
        <f t="shared" si="113"/>
        <v>0</v>
      </c>
      <c r="R181" s="32">
        <f t="shared" si="113"/>
        <v>0</v>
      </c>
      <c r="S181" s="211">
        <f t="shared" ref="S181:X181" si="133">SUM(S183:S185)</f>
        <v>0</v>
      </c>
      <c r="T181" s="31">
        <f t="shared" si="133"/>
        <v>0</v>
      </c>
      <c r="U181" s="31">
        <f t="shared" si="133"/>
        <v>0</v>
      </c>
      <c r="V181" s="211">
        <f t="shared" si="133"/>
        <v>0</v>
      </c>
      <c r="W181" s="31">
        <f t="shared" si="133"/>
        <v>0</v>
      </c>
      <c r="X181" s="31">
        <f t="shared" si="133"/>
        <v>0</v>
      </c>
      <c r="Y181" s="33"/>
      <c r="AA181" s="197"/>
      <c r="AB181" s="196"/>
      <c r="AC181" s="196"/>
    </row>
    <row r="182" spans="1:29">
      <c r="A182" s="17"/>
      <c r="B182" s="35"/>
      <c r="C182" s="35"/>
      <c r="D182" s="35"/>
      <c r="E182" s="36" t="s">
        <v>111</v>
      </c>
      <c r="F182" s="37"/>
      <c r="G182" s="38"/>
      <c r="H182" s="38"/>
      <c r="I182" s="38"/>
      <c r="J182" s="38"/>
      <c r="K182" s="38"/>
      <c r="L182" s="38"/>
      <c r="M182" s="212"/>
      <c r="N182" s="38"/>
      <c r="O182" s="38"/>
      <c r="P182" s="33">
        <f t="shared" si="113"/>
        <v>0</v>
      </c>
      <c r="Q182" s="33">
        <f t="shared" si="113"/>
        <v>0</v>
      </c>
      <c r="R182" s="33">
        <f t="shared" si="113"/>
        <v>0</v>
      </c>
      <c r="S182" s="212"/>
      <c r="T182" s="38"/>
      <c r="U182" s="38"/>
      <c r="V182" s="212"/>
      <c r="W182" s="38"/>
      <c r="X182" s="38"/>
      <c r="Y182" s="33"/>
      <c r="AA182" s="197"/>
      <c r="AB182" s="196"/>
      <c r="AC182" s="196"/>
    </row>
    <row r="183" spans="1:29" ht="21">
      <c r="A183" s="17">
        <v>2441</v>
      </c>
      <c r="B183" s="35" t="s">
        <v>348</v>
      </c>
      <c r="C183" s="35">
        <v>4</v>
      </c>
      <c r="D183" s="35">
        <v>1</v>
      </c>
      <c r="E183" s="36" t="s">
        <v>369</v>
      </c>
      <c r="F183" s="37"/>
      <c r="G183" s="38">
        <f>SUM(H183:I183)</f>
        <v>0</v>
      </c>
      <c r="H183" s="38"/>
      <c r="I183" s="38"/>
      <c r="J183" s="38">
        <f>SUM(K183:L183)</f>
        <v>0</v>
      </c>
      <c r="K183" s="38"/>
      <c r="L183" s="38"/>
      <c r="M183" s="212">
        <f>SUM(N183:O183)</f>
        <v>0</v>
      </c>
      <c r="N183" s="38"/>
      <c r="O183" s="38"/>
      <c r="P183" s="33">
        <f t="shared" si="113"/>
        <v>0</v>
      </c>
      <c r="Q183" s="33">
        <f t="shared" si="113"/>
        <v>0</v>
      </c>
      <c r="R183" s="33">
        <f t="shared" si="113"/>
        <v>0</v>
      </c>
      <c r="S183" s="212">
        <f>SUM(T183:U183)</f>
        <v>0</v>
      </c>
      <c r="T183" s="38"/>
      <c r="U183" s="38"/>
      <c r="V183" s="212">
        <f>SUM(W183:X183)</f>
        <v>0</v>
      </c>
      <c r="W183" s="38"/>
      <c r="X183" s="38"/>
      <c r="Y183" s="33"/>
      <c r="AA183" s="197"/>
      <c r="AB183" s="196"/>
      <c r="AC183" s="196"/>
    </row>
    <row r="184" spans="1:29">
      <c r="A184" s="17">
        <v>2442</v>
      </c>
      <c r="B184" s="35" t="s">
        <v>348</v>
      </c>
      <c r="C184" s="35">
        <v>4</v>
      </c>
      <c r="D184" s="35">
        <v>2</v>
      </c>
      <c r="E184" s="36" t="s">
        <v>370</v>
      </c>
      <c r="F184" s="37"/>
      <c r="G184" s="38">
        <f>SUM(H184:I184)</f>
        <v>0</v>
      </c>
      <c r="H184" s="38"/>
      <c r="I184" s="38"/>
      <c r="J184" s="38">
        <f>SUM(K184:L184)</f>
        <v>0</v>
      </c>
      <c r="K184" s="38"/>
      <c r="L184" s="38"/>
      <c r="M184" s="212">
        <f>SUM(N184:O184)</f>
        <v>0</v>
      </c>
      <c r="N184" s="38"/>
      <c r="O184" s="38"/>
      <c r="P184" s="33">
        <f t="shared" si="113"/>
        <v>0</v>
      </c>
      <c r="Q184" s="33">
        <f t="shared" si="113"/>
        <v>0</v>
      </c>
      <c r="R184" s="33">
        <f t="shared" si="113"/>
        <v>0</v>
      </c>
      <c r="S184" s="212">
        <f>SUM(T184:U184)</f>
        <v>0</v>
      </c>
      <c r="T184" s="38"/>
      <c r="U184" s="38"/>
      <c r="V184" s="212">
        <f>SUM(W184:X184)</f>
        <v>0</v>
      </c>
      <c r="W184" s="38"/>
      <c r="X184" s="38"/>
      <c r="Y184" s="33"/>
      <c r="AA184" s="197"/>
      <c r="AB184" s="196"/>
      <c r="AC184" s="196"/>
    </row>
    <row r="185" spans="1:29">
      <c r="A185" s="17">
        <v>2443</v>
      </c>
      <c r="B185" s="35" t="s">
        <v>348</v>
      </c>
      <c r="C185" s="35">
        <v>4</v>
      </c>
      <c r="D185" s="35">
        <v>3</v>
      </c>
      <c r="E185" s="36" t="s">
        <v>371</v>
      </c>
      <c r="F185" s="37"/>
      <c r="G185" s="38">
        <f>SUM(H185:I185)</f>
        <v>0</v>
      </c>
      <c r="H185" s="38"/>
      <c r="I185" s="38"/>
      <c r="J185" s="38">
        <f>SUM(K185:L185)</f>
        <v>0</v>
      </c>
      <c r="K185" s="38"/>
      <c r="L185" s="38"/>
      <c r="M185" s="212">
        <f>SUM(N185:O185)</f>
        <v>0</v>
      </c>
      <c r="N185" s="38"/>
      <c r="O185" s="38"/>
      <c r="P185" s="33">
        <f t="shared" si="113"/>
        <v>0</v>
      </c>
      <c r="Q185" s="33">
        <f t="shared" si="113"/>
        <v>0</v>
      </c>
      <c r="R185" s="33">
        <f t="shared" si="113"/>
        <v>0</v>
      </c>
      <c r="S185" s="212">
        <f>SUM(T185:U185)</f>
        <v>0</v>
      </c>
      <c r="T185" s="38"/>
      <c r="U185" s="38"/>
      <c r="V185" s="212">
        <f>SUM(W185:X185)</f>
        <v>0</v>
      </c>
      <c r="W185" s="38"/>
      <c r="X185" s="38"/>
      <c r="Y185" s="33"/>
      <c r="AA185" s="197"/>
      <c r="AB185" s="196"/>
      <c r="AC185" s="196"/>
    </row>
    <row r="186" spans="1:29">
      <c r="A186" s="13">
        <v>2450</v>
      </c>
      <c r="B186" s="34" t="s">
        <v>348</v>
      </c>
      <c r="C186" s="34">
        <v>5</v>
      </c>
      <c r="D186" s="34">
        <v>0</v>
      </c>
      <c r="E186" s="29" t="s">
        <v>372</v>
      </c>
      <c r="F186" s="30"/>
      <c r="G186" s="31">
        <f>SUM(H186:I186)</f>
        <v>1171287.2750000001</v>
      </c>
      <c r="H186" s="31">
        <f>SUM(H188+H197+H198+H199+H200)</f>
        <v>183300.42800000001</v>
      </c>
      <c r="I186" s="31">
        <f>SUM(I188+I197+I198+I199+I200)</f>
        <v>987986.84700000007</v>
      </c>
      <c r="J186" s="31">
        <f>SUM(K186:L186)</f>
        <v>3516151.529000001</v>
      </c>
      <c r="K186" s="31">
        <f>SUM(K188+K197+K198+K199+K200)</f>
        <v>314477.2</v>
      </c>
      <c r="L186" s="31">
        <f>SUM(L188+L197+L198+L199+L200)</f>
        <v>3201674.3290000008</v>
      </c>
      <c r="M186" s="211">
        <f>SUM(N186:O186)</f>
        <v>3633749.2</v>
      </c>
      <c r="N186" s="31">
        <f>SUM(N188+N197+N198+N199+N200)</f>
        <v>314477.2</v>
      </c>
      <c r="O186" s="31">
        <f>SUM(O188+O197+O198+O199+O200)</f>
        <v>3319272</v>
      </c>
      <c r="P186" s="32">
        <f t="shared" si="113"/>
        <v>117597.67099999916</v>
      </c>
      <c r="Q186" s="32">
        <f t="shared" si="113"/>
        <v>0</v>
      </c>
      <c r="R186" s="32">
        <f t="shared" si="113"/>
        <v>117597.67099999916</v>
      </c>
      <c r="S186" s="211">
        <f>SUM(T186:U186)</f>
        <v>3534477.2</v>
      </c>
      <c r="T186" s="31">
        <f>SUM(T188+T197+T198+T199+T200)</f>
        <v>314477.2</v>
      </c>
      <c r="U186" s="31">
        <f>SUM(U188+U197+U198+U199+U200)</f>
        <v>3220000</v>
      </c>
      <c r="V186" s="211">
        <f>SUM(W186:X186)</f>
        <v>3774477.2</v>
      </c>
      <c r="W186" s="31">
        <f>SUM(W188+W197+W198+W199+W200)</f>
        <v>314477.2</v>
      </c>
      <c r="X186" s="31">
        <f>SUM(X188+X197+X198+X199+X200)</f>
        <v>3460000</v>
      </c>
      <c r="Y186" s="33"/>
      <c r="AA186" s="197"/>
      <c r="AB186" s="196"/>
      <c r="AC186" s="196"/>
    </row>
    <row r="187" spans="1:29">
      <c r="A187" s="17"/>
      <c r="B187" s="35"/>
      <c r="C187" s="35"/>
      <c r="D187" s="35"/>
      <c r="E187" s="36" t="s">
        <v>111</v>
      </c>
      <c r="F187" s="37"/>
      <c r="G187" s="38"/>
      <c r="H187" s="38"/>
      <c r="I187" s="38"/>
      <c r="J187" s="38"/>
      <c r="K187" s="38"/>
      <c r="L187" s="38"/>
      <c r="M187" s="212"/>
      <c r="N187" s="38"/>
      <c r="O187" s="38"/>
      <c r="P187" s="33">
        <f t="shared" si="113"/>
        <v>0</v>
      </c>
      <c r="Q187" s="33">
        <f t="shared" si="113"/>
        <v>0</v>
      </c>
      <c r="R187" s="33">
        <f t="shared" si="113"/>
        <v>0</v>
      </c>
      <c r="S187" s="212"/>
      <c r="T187" s="38"/>
      <c r="U187" s="38"/>
      <c r="V187" s="212"/>
      <c r="W187" s="38"/>
      <c r="X187" s="38"/>
      <c r="Y187" s="33"/>
      <c r="AA187" s="197"/>
      <c r="AB187" s="196"/>
      <c r="AC187" s="196"/>
    </row>
    <row r="188" spans="1:29" ht="31.5">
      <c r="A188" s="17">
        <v>2451</v>
      </c>
      <c r="B188" s="35" t="s">
        <v>348</v>
      </c>
      <c r="C188" s="35">
        <v>5</v>
      </c>
      <c r="D188" s="35">
        <v>1</v>
      </c>
      <c r="E188" s="36" t="s">
        <v>373</v>
      </c>
      <c r="F188" s="30"/>
      <c r="G188" s="38">
        <f>+G189+G190+G191+G192+G193+G194+G195+G196</f>
        <v>1171287.2749999999</v>
      </c>
      <c r="H188" s="38">
        <f t="shared" ref="H188:X188" si="134">+H189+H190+H191+H192+H193+H194+H195+H196</f>
        <v>183300.42800000001</v>
      </c>
      <c r="I188" s="38">
        <f t="shared" si="134"/>
        <v>987986.84700000007</v>
      </c>
      <c r="J188" s="38">
        <f t="shared" si="134"/>
        <v>3516151.529000001</v>
      </c>
      <c r="K188" s="38">
        <f t="shared" si="134"/>
        <v>314477.2</v>
      </c>
      <c r="L188" s="38">
        <f t="shared" si="134"/>
        <v>3201674.3290000008</v>
      </c>
      <c r="M188" s="212">
        <f t="shared" si="134"/>
        <v>3633749.2</v>
      </c>
      <c r="N188" s="38">
        <f t="shared" si="134"/>
        <v>314477.2</v>
      </c>
      <c r="O188" s="38">
        <f t="shared" si="134"/>
        <v>3319272</v>
      </c>
      <c r="P188" s="38">
        <f t="shared" si="134"/>
        <v>-47010.329000000755</v>
      </c>
      <c r="Q188" s="38">
        <f t="shared" si="134"/>
        <v>0</v>
      </c>
      <c r="R188" s="38">
        <f t="shared" si="134"/>
        <v>-47010.329000000755</v>
      </c>
      <c r="S188" s="212">
        <f t="shared" si="134"/>
        <v>3534477.2</v>
      </c>
      <c r="T188" s="212">
        <f t="shared" si="134"/>
        <v>314477.2</v>
      </c>
      <c r="U188" s="212">
        <f t="shared" si="134"/>
        <v>3220000</v>
      </c>
      <c r="V188" s="212">
        <f t="shared" si="134"/>
        <v>3774477.2</v>
      </c>
      <c r="W188" s="212">
        <f t="shared" si="134"/>
        <v>314477.2</v>
      </c>
      <c r="X188" s="212">
        <f t="shared" si="134"/>
        <v>3460000</v>
      </c>
      <c r="Y188" s="33" t="s">
        <v>618</v>
      </c>
      <c r="AA188" s="197"/>
      <c r="AB188" s="196"/>
      <c r="AC188" s="196"/>
    </row>
    <row r="189" spans="1:29">
      <c r="A189" s="17"/>
      <c r="B189" s="35"/>
      <c r="C189" s="35"/>
      <c r="D189" s="35"/>
      <c r="E189" s="23" t="s">
        <v>326</v>
      </c>
      <c r="F189" s="40">
        <v>4239</v>
      </c>
      <c r="G189" s="38">
        <f t="shared" ref="G189:G200" si="135">SUM(H189:I189)</f>
        <v>16505.877</v>
      </c>
      <c r="H189" s="38">
        <v>16505.877</v>
      </c>
      <c r="I189" s="38"/>
      <c r="J189" s="38">
        <f t="shared" ref="J189:J200" si="136">SUM(K189:L189)</f>
        <v>19477.2</v>
      </c>
      <c r="K189" s="38">
        <v>19477.2</v>
      </c>
      <c r="L189" s="38"/>
      <c r="M189" s="212">
        <f>SUM(N189:O189)</f>
        <v>19477.2</v>
      </c>
      <c r="N189" s="38">
        <v>19477.2</v>
      </c>
      <c r="O189" s="38"/>
      <c r="P189" s="33">
        <f t="shared" si="113"/>
        <v>0</v>
      </c>
      <c r="Q189" s="33">
        <f t="shared" si="113"/>
        <v>0</v>
      </c>
      <c r="R189" s="33">
        <f t="shared" si="113"/>
        <v>0</v>
      </c>
      <c r="S189" s="212">
        <f>SUM(T189:U189)</f>
        <v>19477.2</v>
      </c>
      <c r="T189" s="38">
        <v>19477.2</v>
      </c>
      <c r="U189" s="38"/>
      <c r="V189" s="212">
        <f>SUM(W189:X189)</f>
        <v>19477.2</v>
      </c>
      <c r="W189" s="38">
        <v>19477.2</v>
      </c>
      <c r="X189" s="38"/>
      <c r="Y189" s="33"/>
      <c r="AA189" s="197"/>
      <c r="AB189" s="196"/>
      <c r="AC189" s="196"/>
    </row>
    <row r="190" spans="1:29" ht="21">
      <c r="A190" s="17"/>
      <c r="B190" s="35"/>
      <c r="C190" s="35"/>
      <c r="D190" s="35"/>
      <c r="E190" s="23" t="s">
        <v>374</v>
      </c>
      <c r="F190" s="50">
        <v>4251</v>
      </c>
      <c r="G190" s="38">
        <f t="shared" si="135"/>
        <v>144120.29500000001</v>
      </c>
      <c r="H190" s="38">
        <v>144120.29500000001</v>
      </c>
      <c r="I190" s="38"/>
      <c r="J190" s="38">
        <f t="shared" si="136"/>
        <v>215000</v>
      </c>
      <c r="K190" s="38">
        <v>215000</v>
      </c>
      <c r="L190" s="38"/>
      <c r="M190" s="212">
        <f>SUM(N190:O190)</f>
        <v>215000</v>
      </c>
      <c r="N190" s="38">
        <v>215000</v>
      </c>
      <c r="O190" s="38"/>
      <c r="P190" s="33">
        <f t="shared" si="113"/>
        <v>0</v>
      </c>
      <c r="Q190" s="33">
        <f t="shared" si="113"/>
        <v>0</v>
      </c>
      <c r="R190" s="33">
        <f t="shared" si="113"/>
        <v>0</v>
      </c>
      <c r="S190" s="212">
        <f>SUM(T190:U190)</f>
        <v>215000</v>
      </c>
      <c r="T190" s="38">
        <v>215000</v>
      </c>
      <c r="U190" s="38"/>
      <c r="V190" s="212">
        <f>SUM(W190:X190)</f>
        <v>215000</v>
      </c>
      <c r="W190" s="38">
        <v>215000</v>
      </c>
      <c r="X190" s="38"/>
      <c r="Y190" s="33"/>
      <c r="AA190" s="197"/>
      <c r="AB190" s="196"/>
      <c r="AC190" s="196"/>
    </row>
    <row r="191" spans="1:29">
      <c r="A191" s="17"/>
      <c r="B191" s="35"/>
      <c r="C191" s="35"/>
      <c r="D191" s="35"/>
      <c r="E191" s="23" t="s">
        <v>375</v>
      </c>
      <c r="F191" s="40">
        <v>4269</v>
      </c>
      <c r="G191" s="38">
        <f t="shared" si="135"/>
        <v>22674.256000000001</v>
      </c>
      <c r="H191" s="38">
        <v>22674.256000000001</v>
      </c>
      <c r="I191" s="38"/>
      <c r="J191" s="38">
        <f t="shared" si="136"/>
        <v>80000</v>
      </c>
      <c r="K191" s="38">
        <v>80000</v>
      </c>
      <c r="L191" s="38"/>
      <c r="M191" s="212">
        <f>SUM(N191:O191)</f>
        <v>80000</v>
      </c>
      <c r="N191" s="38">
        <v>80000</v>
      </c>
      <c r="O191" s="38"/>
      <c r="P191" s="33">
        <f t="shared" si="113"/>
        <v>0</v>
      </c>
      <c r="Q191" s="33">
        <f t="shared" si="113"/>
        <v>0</v>
      </c>
      <c r="R191" s="33">
        <f t="shared" si="113"/>
        <v>0</v>
      </c>
      <c r="S191" s="212">
        <f>SUM(T191:U191)</f>
        <v>80000</v>
      </c>
      <c r="T191" s="38">
        <v>80000</v>
      </c>
      <c r="U191" s="38"/>
      <c r="V191" s="212">
        <f>SUM(W191:X191)</f>
        <v>80000</v>
      </c>
      <c r="W191" s="38">
        <v>80000</v>
      </c>
      <c r="X191" s="38"/>
      <c r="Y191" s="33"/>
      <c r="AA191" s="197"/>
      <c r="AB191" s="196"/>
      <c r="AC191" s="196"/>
    </row>
    <row r="192" spans="1:29" ht="21">
      <c r="A192" s="17"/>
      <c r="B192" s="35"/>
      <c r="C192" s="35"/>
      <c r="D192" s="35"/>
      <c r="E192" s="23" t="s">
        <v>300</v>
      </c>
      <c r="F192" s="39">
        <v>4637</v>
      </c>
      <c r="G192" s="38">
        <f t="shared" si="135"/>
        <v>0</v>
      </c>
      <c r="H192" s="38"/>
      <c r="I192" s="38"/>
      <c r="J192" s="38">
        <f t="shared" si="136"/>
        <v>0</v>
      </c>
      <c r="K192" s="38"/>
      <c r="L192" s="38"/>
      <c r="M192" s="212">
        <f>SUM(N192:O192)</f>
        <v>0</v>
      </c>
      <c r="N192" s="38"/>
      <c r="O192" s="38"/>
      <c r="P192" s="33">
        <f t="shared" si="113"/>
        <v>0</v>
      </c>
      <c r="Q192" s="33">
        <f t="shared" si="113"/>
        <v>0</v>
      </c>
      <c r="R192" s="33">
        <f t="shared" si="113"/>
        <v>0</v>
      </c>
      <c r="S192" s="212">
        <f>SUM(T192:U192)</f>
        <v>0</v>
      </c>
      <c r="T192" s="38"/>
      <c r="U192" s="38"/>
      <c r="V192" s="212">
        <f>SUM(W192:X192)</f>
        <v>0</v>
      </c>
      <c r="W192" s="38"/>
      <c r="X192" s="38"/>
      <c r="Y192" s="33"/>
      <c r="AA192" s="197"/>
      <c r="AB192" s="196"/>
      <c r="AC192" s="196"/>
    </row>
    <row r="193" spans="1:29" ht="21">
      <c r="A193" s="17"/>
      <c r="B193" s="35"/>
      <c r="C193" s="35"/>
      <c r="D193" s="35"/>
      <c r="E193" s="39" t="s">
        <v>376</v>
      </c>
      <c r="F193" s="40">
        <v>5113</v>
      </c>
      <c r="G193" s="38">
        <f t="shared" si="135"/>
        <v>624253.33600000001</v>
      </c>
      <c r="H193" s="38"/>
      <c r="I193" s="38">
        <v>624253.33600000001</v>
      </c>
      <c r="J193" s="38">
        <f t="shared" si="136"/>
        <v>2876776.7290000007</v>
      </c>
      <c r="K193" s="38"/>
      <c r="L193" s="38">
        <v>2876776.7290000007</v>
      </c>
      <c r="M193" s="212">
        <f t="shared" ref="M193:M200" si="137">SUM(N193:O193)</f>
        <v>3154664</v>
      </c>
      <c r="N193" s="38"/>
      <c r="O193" s="38">
        <v>3154664</v>
      </c>
      <c r="P193" s="33">
        <f t="shared" si="113"/>
        <v>277887.27099999925</v>
      </c>
      <c r="Q193" s="33">
        <f t="shared" si="113"/>
        <v>0</v>
      </c>
      <c r="R193" s="33">
        <f>O193-L193</f>
        <v>277887.27099999925</v>
      </c>
      <c r="S193" s="212">
        <f t="shared" ref="S193:S200" si="138">SUM(T193:U193)</f>
        <v>3100000</v>
      </c>
      <c r="T193" s="38"/>
      <c r="U193" s="38">
        <v>3100000</v>
      </c>
      <c r="V193" s="212">
        <f t="shared" ref="V193:V200" si="139">SUM(W193:X193)</f>
        <v>3300000</v>
      </c>
      <c r="W193" s="38"/>
      <c r="X193" s="38">
        <v>3300000</v>
      </c>
      <c r="Y193" s="33"/>
      <c r="AA193" s="197"/>
      <c r="AB193" s="196"/>
      <c r="AC193" s="196"/>
    </row>
    <row r="194" spans="1:29">
      <c r="A194" s="198"/>
      <c r="B194" s="35"/>
      <c r="C194" s="35"/>
      <c r="D194" s="35"/>
      <c r="E194" s="39" t="s">
        <v>308</v>
      </c>
      <c r="F194" s="40">
        <v>5129</v>
      </c>
      <c r="G194" s="38"/>
      <c r="H194" s="38"/>
      <c r="I194" s="38"/>
      <c r="J194" s="38"/>
      <c r="K194" s="38"/>
      <c r="L194" s="38"/>
      <c r="M194" s="212">
        <f t="shared" si="137"/>
        <v>164608</v>
      </c>
      <c r="N194" s="38"/>
      <c r="O194" s="38">
        <v>164608</v>
      </c>
      <c r="P194" s="33"/>
      <c r="Q194" s="33"/>
      <c r="R194" s="33"/>
      <c r="S194" s="212">
        <f t="shared" si="138"/>
        <v>120000</v>
      </c>
      <c r="T194" s="38"/>
      <c r="U194" s="38">
        <v>120000</v>
      </c>
      <c r="V194" s="212">
        <f>+X194</f>
        <v>160000</v>
      </c>
      <c r="W194" s="38"/>
      <c r="X194" s="38">
        <v>160000</v>
      </c>
      <c r="Y194" s="33"/>
      <c r="AA194" s="197"/>
      <c r="AB194" s="196"/>
      <c r="AC194" s="196"/>
    </row>
    <row r="195" spans="1:29" ht="21">
      <c r="A195" s="17"/>
      <c r="B195" s="35"/>
      <c r="C195" s="35"/>
      <c r="D195" s="35"/>
      <c r="E195" s="39" t="s">
        <v>377</v>
      </c>
      <c r="F195" s="40">
        <v>5121</v>
      </c>
      <c r="G195" s="38">
        <f t="shared" si="135"/>
        <v>342700</v>
      </c>
      <c r="H195" s="38"/>
      <c r="I195" s="38">
        <v>342700</v>
      </c>
      <c r="J195" s="38">
        <f t="shared" si="136"/>
        <v>222100</v>
      </c>
      <c r="K195" s="38"/>
      <c r="L195" s="38">
        <v>222100</v>
      </c>
      <c r="M195" s="212">
        <f t="shared" si="137"/>
        <v>0</v>
      </c>
      <c r="N195" s="38"/>
      <c r="O195" s="38"/>
      <c r="P195" s="33">
        <f t="shared" si="113"/>
        <v>-222100</v>
      </c>
      <c r="Q195" s="33">
        <f t="shared" si="113"/>
        <v>0</v>
      </c>
      <c r="R195" s="33">
        <f t="shared" si="113"/>
        <v>-222100</v>
      </c>
      <c r="S195" s="212">
        <f t="shared" si="138"/>
        <v>0</v>
      </c>
      <c r="T195" s="38"/>
      <c r="U195" s="38"/>
      <c r="V195" s="212">
        <f t="shared" si="139"/>
        <v>0</v>
      </c>
      <c r="W195" s="38"/>
      <c r="X195" s="38"/>
      <c r="Y195" s="33" t="s">
        <v>619</v>
      </c>
      <c r="AA195" s="197"/>
      <c r="AB195" s="196"/>
      <c r="AC195" s="196"/>
    </row>
    <row r="196" spans="1:29" ht="21">
      <c r="A196" s="17"/>
      <c r="B196" s="35"/>
      <c r="C196" s="35"/>
      <c r="D196" s="35"/>
      <c r="E196" s="36" t="s">
        <v>378</v>
      </c>
      <c r="F196" s="36">
        <v>5134</v>
      </c>
      <c r="G196" s="38">
        <f t="shared" si="135"/>
        <v>21033.510999999999</v>
      </c>
      <c r="H196" s="38"/>
      <c r="I196" s="38">
        <v>21033.510999999999</v>
      </c>
      <c r="J196" s="38">
        <f t="shared" si="136"/>
        <v>102797.6</v>
      </c>
      <c r="K196" s="38"/>
      <c r="L196" s="38">
        <v>102797.6</v>
      </c>
      <c r="M196" s="212">
        <f t="shared" si="137"/>
        <v>0</v>
      </c>
      <c r="N196" s="38"/>
      <c r="O196" s="38"/>
      <c r="P196" s="33">
        <f t="shared" si="113"/>
        <v>-102797.6</v>
      </c>
      <c r="Q196" s="33">
        <f t="shared" si="113"/>
        <v>0</v>
      </c>
      <c r="R196" s="33">
        <f t="shared" si="113"/>
        <v>-102797.6</v>
      </c>
      <c r="S196" s="212">
        <f t="shared" si="138"/>
        <v>0</v>
      </c>
      <c r="T196" s="38"/>
      <c r="U196" s="38"/>
      <c r="V196" s="212">
        <f t="shared" si="139"/>
        <v>0</v>
      </c>
      <c r="W196" s="38"/>
      <c r="X196" s="38"/>
      <c r="Y196" s="33" t="s">
        <v>619</v>
      </c>
      <c r="AA196" s="197"/>
      <c r="AB196" s="196"/>
      <c r="AC196" s="196"/>
    </row>
    <row r="197" spans="1:29">
      <c r="A197" s="17">
        <v>2452</v>
      </c>
      <c r="B197" s="35" t="s">
        <v>348</v>
      </c>
      <c r="C197" s="35">
        <v>5</v>
      </c>
      <c r="D197" s="35">
        <v>2</v>
      </c>
      <c r="E197" s="36" t="s">
        <v>379</v>
      </c>
      <c r="F197" s="37"/>
      <c r="G197" s="38">
        <f t="shared" si="135"/>
        <v>0</v>
      </c>
      <c r="H197" s="38"/>
      <c r="I197" s="38"/>
      <c r="J197" s="38">
        <f t="shared" si="136"/>
        <v>0</v>
      </c>
      <c r="K197" s="38"/>
      <c r="L197" s="38"/>
      <c r="M197" s="212">
        <f t="shared" si="137"/>
        <v>0</v>
      </c>
      <c r="N197" s="38"/>
      <c r="O197" s="38"/>
      <c r="P197" s="33">
        <f t="shared" si="113"/>
        <v>0</v>
      </c>
      <c r="Q197" s="33">
        <f t="shared" si="113"/>
        <v>0</v>
      </c>
      <c r="R197" s="33">
        <f t="shared" si="113"/>
        <v>0</v>
      </c>
      <c r="S197" s="212">
        <f t="shared" si="138"/>
        <v>0</v>
      </c>
      <c r="T197" s="38"/>
      <c r="U197" s="38"/>
      <c r="V197" s="212">
        <f t="shared" si="139"/>
        <v>0</v>
      </c>
      <c r="W197" s="38"/>
      <c r="X197" s="38"/>
      <c r="Y197" s="33"/>
      <c r="AA197" s="197"/>
      <c r="AB197" s="196"/>
      <c r="AC197" s="196"/>
    </row>
    <row r="198" spans="1:29">
      <c r="A198" s="17">
        <v>2453</v>
      </c>
      <c r="B198" s="35" t="s">
        <v>348</v>
      </c>
      <c r="C198" s="35">
        <v>5</v>
      </c>
      <c r="D198" s="35">
        <v>3</v>
      </c>
      <c r="E198" s="36" t="s">
        <v>380</v>
      </c>
      <c r="F198" s="37"/>
      <c r="G198" s="38">
        <f t="shared" si="135"/>
        <v>0</v>
      </c>
      <c r="H198" s="38"/>
      <c r="I198" s="38"/>
      <c r="J198" s="38">
        <f t="shared" si="136"/>
        <v>0</v>
      </c>
      <c r="K198" s="38"/>
      <c r="L198" s="38"/>
      <c r="M198" s="212">
        <f t="shared" si="137"/>
        <v>0</v>
      </c>
      <c r="N198" s="38"/>
      <c r="O198" s="38"/>
      <c r="P198" s="33">
        <f t="shared" si="113"/>
        <v>0</v>
      </c>
      <c r="Q198" s="33">
        <f t="shared" si="113"/>
        <v>0</v>
      </c>
      <c r="R198" s="33">
        <f t="shared" si="113"/>
        <v>0</v>
      </c>
      <c r="S198" s="212">
        <f t="shared" si="138"/>
        <v>0</v>
      </c>
      <c r="T198" s="38"/>
      <c r="U198" s="38"/>
      <c r="V198" s="212">
        <f t="shared" si="139"/>
        <v>0</v>
      </c>
      <c r="W198" s="38"/>
      <c r="X198" s="38"/>
      <c r="Y198" s="33"/>
      <c r="AA198" s="197"/>
      <c r="AB198" s="196"/>
      <c r="AC198" s="196"/>
    </row>
    <row r="199" spans="1:29">
      <c r="A199" s="17">
        <v>2454</v>
      </c>
      <c r="B199" s="35" t="s">
        <v>348</v>
      </c>
      <c r="C199" s="35">
        <v>5</v>
      </c>
      <c r="D199" s="35">
        <v>4</v>
      </c>
      <c r="E199" s="36" t="s">
        <v>381</v>
      </c>
      <c r="F199" s="37"/>
      <c r="G199" s="38">
        <f t="shared" si="135"/>
        <v>0</v>
      </c>
      <c r="H199" s="38"/>
      <c r="I199" s="38"/>
      <c r="J199" s="38">
        <f t="shared" si="136"/>
        <v>0</v>
      </c>
      <c r="K199" s="38"/>
      <c r="L199" s="38"/>
      <c r="M199" s="212">
        <f t="shared" si="137"/>
        <v>0</v>
      </c>
      <c r="N199" s="38"/>
      <c r="O199" s="38"/>
      <c r="P199" s="33">
        <f t="shared" si="113"/>
        <v>0</v>
      </c>
      <c r="Q199" s="33">
        <f t="shared" si="113"/>
        <v>0</v>
      </c>
      <c r="R199" s="33">
        <f t="shared" si="113"/>
        <v>0</v>
      </c>
      <c r="S199" s="212">
        <f t="shared" si="138"/>
        <v>0</v>
      </c>
      <c r="T199" s="38"/>
      <c r="U199" s="38"/>
      <c r="V199" s="212">
        <f t="shared" si="139"/>
        <v>0</v>
      </c>
      <c r="W199" s="38"/>
      <c r="X199" s="38"/>
      <c r="Y199" s="33"/>
      <c r="AA199" s="197"/>
      <c r="AB199" s="196"/>
      <c r="AC199" s="196"/>
    </row>
    <row r="200" spans="1:29">
      <c r="A200" s="17">
        <v>2455</v>
      </c>
      <c r="B200" s="35" t="s">
        <v>348</v>
      </c>
      <c r="C200" s="35">
        <v>5</v>
      </c>
      <c r="D200" s="35">
        <v>5</v>
      </c>
      <c r="E200" s="36" t="s">
        <v>382</v>
      </c>
      <c r="F200" s="37"/>
      <c r="G200" s="38">
        <f t="shared" si="135"/>
        <v>0</v>
      </c>
      <c r="H200" s="38"/>
      <c r="I200" s="38"/>
      <c r="J200" s="38">
        <f t="shared" si="136"/>
        <v>0</v>
      </c>
      <c r="K200" s="38"/>
      <c r="L200" s="38"/>
      <c r="M200" s="212">
        <f t="shared" si="137"/>
        <v>0</v>
      </c>
      <c r="N200" s="38"/>
      <c r="O200" s="38"/>
      <c r="P200" s="33">
        <f t="shared" si="113"/>
        <v>0</v>
      </c>
      <c r="Q200" s="33">
        <f t="shared" si="113"/>
        <v>0</v>
      </c>
      <c r="R200" s="33">
        <f t="shared" si="113"/>
        <v>0</v>
      </c>
      <c r="S200" s="212">
        <f t="shared" si="138"/>
        <v>0</v>
      </c>
      <c r="T200" s="38"/>
      <c r="U200" s="38"/>
      <c r="V200" s="212">
        <f t="shared" si="139"/>
        <v>0</v>
      </c>
      <c r="W200" s="38"/>
      <c r="X200" s="38"/>
      <c r="Y200" s="33"/>
      <c r="AA200" s="197"/>
      <c r="AB200" s="196"/>
      <c r="AC200" s="196"/>
    </row>
    <row r="201" spans="1:29">
      <c r="A201" s="13">
        <v>2460</v>
      </c>
      <c r="B201" s="34" t="s">
        <v>348</v>
      </c>
      <c r="C201" s="34">
        <v>6</v>
      </c>
      <c r="D201" s="34">
        <v>0</v>
      </c>
      <c r="E201" s="29" t="s">
        <v>383</v>
      </c>
      <c r="F201" s="30"/>
      <c r="G201" s="31">
        <f>SUM(G203)</f>
        <v>0</v>
      </c>
      <c r="H201" s="31">
        <f t="shared" ref="H201:O201" si="140">SUM(H203)</f>
        <v>0</v>
      </c>
      <c r="I201" s="31">
        <f t="shared" si="140"/>
        <v>0</v>
      </c>
      <c r="J201" s="31">
        <f t="shared" si="140"/>
        <v>0</v>
      </c>
      <c r="K201" s="31">
        <f t="shared" si="140"/>
        <v>0</v>
      </c>
      <c r="L201" s="31">
        <f t="shared" si="140"/>
        <v>0</v>
      </c>
      <c r="M201" s="211">
        <f t="shared" si="140"/>
        <v>0</v>
      </c>
      <c r="N201" s="31">
        <f t="shared" si="140"/>
        <v>0</v>
      </c>
      <c r="O201" s="31">
        <f t="shared" si="140"/>
        <v>0</v>
      </c>
      <c r="P201" s="32">
        <f t="shared" si="113"/>
        <v>0</v>
      </c>
      <c r="Q201" s="32">
        <f t="shared" si="113"/>
        <v>0</v>
      </c>
      <c r="R201" s="32">
        <f t="shared" si="113"/>
        <v>0</v>
      </c>
      <c r="S201" s="211">
        <f t="shared" ref="S201:X201" si="141">SUM(S203)</f>
        <v>0</v>
      </c>
      <c r="T201" s="31">
        <f t="shared" si="141"/>
        <v>0</v>
      </c>
      <c r="U201" s="31">
        <f t="shared" si="141"/>
        <v>0</v>
      </c>
      <c r="V201" s="211">
        <f t="shared" si="141"/>
        <v>0</v>
      </c>
      <c r="W201" s="31">
        <f t="shared" si="141"/>
        <v>0</v>
      </c>
      <c r="X201" s="31">
        <f t="shared" si="141"/>
        <v>0</v>
      </c>
      <c r="Y201" s="33"/>
      <c r="AA201" s="197"/>
      <c r="AB201" s="196"/>
      <c r="AC201" s="196"/>
    </row>
    <row r="202" spans="1:29">
      <c r="A202" s="17"/>
      <c r="B202" s="35"/>
      <c r="C202" s="35"/>
      <c r="D202" s="35"/>
      <c r="E202" s="36" t="s">
        <v>111</v>
      </c>
      <c r="F202" s="37"/>
      <c r="G202" s="38"/>
      <c r="H202" s="38"/>
      <c r="I202" s="38"/>
      <c r="J202" s="38"/>
      <c r="K202" s="38"/>
      <c r="L202" s="38"/>
      <c r="M202" s="212"/>
      <c r="N202" s="38"/>
      <c r="O202" s="38"/>
      <c r="P202" s="33">
        <f t="shared" si="113"/>
        <v>0</v>
      </c>
      <c r="Q202" s="33">
        <f t="shared" si="113"/>
        <v>0</v>
      </c>
      <c r="R202" s="33">
        <f t="shared" si="113"/>
        <v>0</v>
      </c>
      <c r="S202" s="212"/>
      <c r="T202" s="38"/>
      <c r="U202" s="38"/>
      <c r="V202" s="212"/>
      <c r="W202" s="38"/>
      <c r="X202" s="38"/>
      <c r="Y202" s="33"/>
      <c r="AA202" s="197"/>
      <c r="AB202" s="196"/>
      <c r="AC202" s="196"/>
    </row>
    <row r="203" spans="1:29">
      <c r="A203" s="17">
        <v>2461</v>
      </c>
      <c r="B203" s="35" t="s">
        <v>348</v>
      </c>
      <c r="C203" s="35">
        <v>6</v>
      </c>
      <c r="D203" s="35">
        <v>1</v>
      </c>
      <c r="E203" s="36" t="s">
        <v>384</v>
      </c>
      <c r="F203" s="37"/>
      <c r="G203" s="38">
        <f>SUM(H203:I203)</f>
        <v>0</v>
      </c>
      <c r="H203" s="38"/>
      <c r="I203" s="38"/>
      <c r="J203" s="38">
        <f>SUM(K203:L203)</f>
        <v>0</v>
      </c>
      <c r="K203" s="38"/>
      <c r="L203" s="38"/>
      <c r="M203" s="212">
        <f>SUM(N203:O203)</f>
        <v>0</v>
      </c>
      <c r="N203" s="38"/>
      <c r="O203" s="38"/>
      <c r="P203" s="33">
        <f t="shared" si="113"/>
        <v>0</v>
      </c>
      <c r="Q203" s="33">
        <f t="shared" si="113"/>
        <v>0</v>
      </c>
      <c r="R203" s="33">
        <f t="shared" si="113"/>
        <v>0</v>
      </c>
      <c r="S203" s="212">
        <f>SUM(T203:U203)</f>
        <v>0</v>
      </c>
      <c r="T203" s="38"/>
      <c r="U203" s="38"/>
      <c r="V203" s="212">
        <f>SUM(W203:X203)</f>
        <v>0</v>
      </c>
      <c r="W203" s="38"/>
      <c r="X203" s="38"/>
      <c r="Y203" s="33"/>
      <c r="AA203" s="197"/>
      <c r="AB203" s="196"/>
      <c r="AC203" s="196"/>
    </row>
    <row r="204" spans="1:29">
      <c r="A204" s="13">
        <v>2470</v>
      </c>
      <c r="B204" s="34" t="s">
        <v>348</v>
      </c>
      <c r="C204" s="34">
        <v>7</v>
      </c>
      <c r="D204" s="34">
        <v>0</v>
      </c>
      <c r="E204" s="29" t="s">
        <v>385</v>
      </c>
      <c r="F204" s="30"/>
      <c r="G204" s="31">
        <f>SUM(G206:G209)</f>
        <v>0</v>
      </c>
      <c r="H204" s="31">
        <f t="shared" ref="H204:O204" si="142">SUM(H206:H209)</f>
        <v>0</v>
      </c>
      <c r="I204" s="31">
        <f t="shared" si="142"/>
        <v>0</v>
      </c>
      <c r="J204" s="31">
        <f t="shared" si="142"/>
        <v>0</v>
      </c>
      <c r="K204" s="31">
        <f t="shared" si="142"/>
        <v>0</v>
      </c>
      <c r="L204" s="31">
        <f t="shared" si="142"/>
        <v>0</v>
      </c>
      <c r="M204" s="211">
        <f t="shared" si="142"/>
        <v>0</v>
      </c>
      <c r="N204" s="31">
        <f t="shared" si="142"/>
        <v>0</v>
      </c>
      <c r="O204" s="31">
        <f t="shared" si="142"/>
        <v>0</v>
      </c>
      <c r="P204" s="32">
        <f t="shared" si="113"/>
        <v>0</v>
      </c>
      <c r="Q204" s="32">
        <f t="shared" si="113"/>
        <v>0</v>
      </c>
      <c r="R204" s="32">
        <f t="shared" si="113"/>
        <v>0</v>
      </c>
      <c r="S204" s="211">
        <f t="shared" ref="S204:X204" si="143">SUM(S206:S209)</f>
        <v>0</v>
      </c>
      <c r="T204" s="31">
        <f t="shared" si="143"/>
        <v>0</v>
      </c>
      <c r="U204" s="31">
        <f t="shared" si="143"/>
        <v>0</v>
      </c>
      <c r="V204" s="211">
        <f t="shared" si="143"/>
        <v>0</v>
      </c>
      <c r="W204" s="31">
        <f t="shared" si="143"/>
        <v>0</v>
      </c>
      <c r="X204" s="31">
        <f t="shared" si="143"/>
        <v>0</v>
      </c>
      <c r="Y204" s="33"/>
      <c r="AA204" s="197"/>
      <c r="AB204" s="196"/>
      <c r="AC204" s="196"/>
    </row>
    <row r="205" spans="1:29">
      <c r="A205" s="17"/>
      <c r="B205" s="35"/>
      <c r="C205" s="35"/>
      <c r="D205" s="35"/>
      <c r="E205" s="36" t="s">
        <v>111</v>
      </c>
      <c r="F205" s="37"/>
      <c r="G205" s="38"/>
      <c r="H205" s="38"/>
      <c r="I205" s="38"/>
      <c r="J205" s="38"/>
      <c r="K205" s="38"/>
      <c r="L205" s="38"/>
      <c r="M205" s="212"/>
      <c r="N205" s="38"/>
      <c r="O205" s="38"/>
      <c r="P205" s="33">
        <f t="shared" si="113"/>
        <v>0</v>
      </c>
      <c r="Q205" s="33">
        <f t="shared" si="113"/>
        <v>0</v>
      </c>
      <c r="R205" s="33">
        <f t="shared" si="113"/>
        <v>0</v>
      </c>
      <c r="S205" s="212"/>
      <c r="T205" s="38"/>
      <c r="U205" s="38"/>
      <c r="V205" s="212"/>
      <c r="W205" s="38"/>
      <c r="X205" s="38"/>
      <c r="Y205" s="33"/>
      <c r="AA205" s="197"/>
      <c r="AB205" s="196"/>
      <c r="AC205" s="196"/>
    </row>
    <row r="206" spans="1:29" ht="21">
      <c r="A206" s="17">
        <v>2471</v>
      </c>
      <c r="B206" s="35" t="s">
        <v>348</v>
      </c>
      <c r="C206" s="35">
        <v>7</v>
      </c>
      <c r="D206" s="35">
        <v>1</v>
      </c>
      <c r="E206" s="36" t="s">
        <v>386</v>
      </c>
      <c r="F206" s="37"/>
      <c r="G206" s="38">
        <f>SUM(H206:I206)</f>
        <v>0</v>
      </c>
      <c r="H206" s="38"/>
      <c r="I206" s="38"/>
      <c r="J206" s="38">
        <f>SUM(K206:L206)</f>
        <v>0</v>
      </c>
      <c r="K206" s="38"/>
      <c r="L206" s="38"/>
      <c r="M206" s="212">
        <f>SUM(N206:O206)</f>
        <v>0</v>
      </c>
      <c r="N206" s="38"/>
      <c r="O206" s="38"/>
      <c r="P206" s="33">
        <f t="shared" si="113"/>
        <v>0</v>
      </c>
      <c r="Q206" s="33">
        <f t="shared" si="113"/>
        <v>0</v>
      </c>
      <c r="R206" s="33">
        <f t="shared" si="113"/>
        <v>0</v>
      </c>
      <c r="S206" s="212">
        <f>SUM(T206:U206)</f>
        <v>0</v>
      </c>
      <c r="T206" s="38"/>
      <c r="U206" s="38"/>
      <c r="V206" s="212">
        <f>SUM(W206:X206)</f>
        <v>0</v>
      </c>
      <c r="W206" s="38"/>
      <c r="X206" s="38"/>
      <c r="Y206" s="33"/>
      <c r="AA206" s="197"/>
      <c r="AB206" s="196"/>
      <c r="AC206" s="196"/>
    </row>
    <row r="207" spans="1:29">
      <c r="A207" s="17">
        <v>2472</v>
      </c>
      <c r="B207" s="35" t="s">
        <v>348</v>
      </c>
      <c r="C207" s="35">
        <v>7</v>
      </c>
      <c r="D207" s="35">
        <v>2</v>
      </c>
      <c r="E207" s="36" t="s">
        <v>387</v>
      </c>
      <c r="F207" s="37"/>
      <c r="G207" s="38">
        <f>SUM(H207:I207)</f>
        <v>0</v>
      </c>
      <c r="H207" s="38"/>
      <c r="I207" s="38"/>
      <c r="J207" s="38">
        <f>SUM(K207:L207)</f>
        <v>0</v>
      </c>
      <c r="K207" s="38"/>
      <c r="L207" s="38"/>
      <c r="M207" s="212">
        <f>SUM(N207:O207)</f>
        <v>0</v>
      </c>
      <c r="N207" s="38"/>
      <c r="O207" s="38"/>
      <c r="P207" s="33">
        <f t="shared" si="113"/>
        <v>0</v>
      </c>
      <c r="Q207" s="33">
        <f t="shared" si="113"/>
        <v>0</v>
      </c>
      <c r="R207" s="33">
        <f t="shared" si="113"/>
        <v>0</v>
      </c>
      <c r="S207" s="212">
        <f>SUM(T207:U207)</f>
        <v>0</v>
      </c>
      <c r="T207" s="38"/>
      <c r="U207" s="38"/>
      <c r="V207" s="212">
        <f>SUM(W207:X207)</f>
        <v>0</v>
      </c>
      <c r="W207" s="38"/>
      <c r="X207" s="38"/>
      <c r="Y207" s="33"/>
      <c r="AA207" s="197"/>
      <c r="AB207" s="196"/>
      <c r="AC207" s="196"/>
    </row>
    <row r="208" spans="1:29">
      <c r="A208" s="17">
        <v>2473</v>
      </c>
      <c r="B208" s="35" t="s">
        <v>348</v>
      </c>
      <c r="C208" s="35">
        <v>7</v>
      </c>
      <c r="D208" s="35">
        <v>3</v>
      </c>
      <c r="E208" s="36" t="s">
        <v>388</v>
      </c>
      <c r="F208" s="37"/>
      <c r="G208" s="38">
        <f>SUM(H208:I208)</f>
        <v>0</v>
      </c>
      <c r="H208" s="38"/>
      <c r="I208" s="38"/>
      <c r="J208" s="38">
        <f>SUM(K208:L208)</f>
        <v>0</v>
      </c>
      <c r="K208" s="38"/>
      <c r="L208" s="38"/>
      <c r="M208" s="212">
        <f>SUM(N208:O208)</f>
        <v>0</v>
      </c>
      <c r="N208" s="38"/>
      <c r="O208" s="38"/>
      <c r="P208" s="33">
        <f t="shared" si="113"/>
        <v>0</v>
      </c>
      <c r="Q208" s="33">
        <f t="shared" si="113"/>
        <v>0</v>
      </c>
      <c r="R208" s="33">
        <f t="shared" si="113"/>
        <v>0</v>
      </c>
      <c r="S208" s="212">
        <f>SUM(T208:U208)</f>
        <v>0</v>
      </c>
      <c r="T208" s="38"/>
      <c r="U208" s="38"/>
      <c r="V208" s="212">
        <f>SUM(W208:X208)</f>
        <v>0</v>
      </c>
      <c r="W208" s="38"/>
      <c r="X208" s="38"/>
      <c r="Y208" s="33"/>
      <c r="AA208" s="197"/>
      <c r="AB208" s="196"/>
      <c r="AC208" s="196"/>
    </row>
    <row r="209" spans="1:29">
      <c r="A209" s="17">
        <v>2474</v>
      </c>
      <c r="B209" s="35" t="s">
        <v>348</v>
      </c>
      <c r="C209" s="35">
        <v>7</v>
      </c>
      <c r="D209" s="35">
        <v>4</v>
      </c>
      <c r="E209" s="36" t="s">
        <v>389</v>
      </c>
      <c r="F209" s="37"/>
      <c r="G209" s="38">
        <f>SUM(H209:I209)</f>
        <v>0</v>
      </c>
      <c r="H209" s="38"/>
      <c r="I209" s="38"/>
      <c r="J209" s="38">
        <f>SUM(K209:L209)</f>
        <v>0</v>
      </c>
      <c r="K209" s="38"/>
      <c r="L209" s="38"/>
      <c r="M209" s="212">
        <f>SUM(N209:O209)</f>
        <v>0</v>
      </c>
      <c r="N209" s="38"/>
      <c r="O209" s="38"/>
      <c r="P209" s="33">
        <f t="shared" si="113"/>
        <v>0</v>
      </c>
      <c r="Q209" s="33">
        <f t="shared" si="113"/>
        <v>0</v>
      </c>
      <c r="R209" s="33">
        <f t="shared" si="113"/>
        <v>0</v>
      </c>
      <c r="S209" s="212">
        <f>SUM(T209:U209)</f>
        <v>0</v>
      </c>
      <c r="T209" s="38"/>
      <c r="U209" s="38"/>
      <c r="V209" s="212">
        <f>SUM(W209:X209)</f>
        <v>0</v>
      </c>
      <c r="W209" s="38"/>
      <c r="X209" s="38"/>
      <c r="Y209" s="33"/>
      <c r="AA209" s="197"/>
      <c r="AB209" s="196"/>
      <c r="AC209" s="196"/>
    </row>
    <row r="210" spans="1:29" ht="21">
      <c r="A210" s="13">
        <v>2480</v>
      </c>
      <c r="B210" s="34" t="s">
        <v>348</v>
      </c>
      <c r="C210" s="34">
        <v>8</v>
      </c>
      <c r="D210" s="34">
        <v>0</v>
      </c>
      <c r="E210" s="29" t="s">
        <v>390</v>
      </c>
      <c r="F210" s="30"/>
      <c r="G210" s="31">
        <f>SUM(G212:G218)</f>
        <v>0</v>
      </c>
      <c r="H210" s="31">
        <f t="shared" ref="H210:O210" si="144">SUM(H212:H218)</f>
        <v>0</v>
      </c>
      <c r="I210" s="31">
        <f t="shared" si="144"/>
        <v>0</v>
      </c>
      <c r="J210" s="31">
        <f t="shared" si="144"/>
        <v>0</v>
      </c>
      <c r="K210" s="31">
        <f t="shared" si="144"/>
        <v>0</v>
      </c>
      <c r="L210" s="31">
        <f t="shared" si="144"/>
        <v>0</v>
      </c>
      <c r="M210" s="211">
        <f t="shared" si="144"/>
        <v>0</v>
      </c>
      <c r="N210" s="31">
        <f t="shared" si="144"/>
        <v>0</v>
      </c>
      <c r="O210" s="31">
        <f t="shared" si="144"/>
        <v>0</v>
      </c>
      <c r="P210" s="32">
        <f t="shared" si="113"/>
        <v>0</v>
      </c>
      <c r="Q210" s="32">
        <f t="shared" si="113"/>
        <v>0</v>
      </c>
      <c r="R210" s="32">
        <f t="shared" si="113"/>
        <v>0</v>
      </c>
      <c r="S210" s="211">
        <f t="shared" ref="S210:X210" si="145">SUM(S212:S218)</f>
        <v>0</v>
      </c>
      <c r="T210" s="31">
        <f t="shared" si="145"/>
        <v>0</v>
      </c>
      <c r="U210" s="31">
        <f t="shared" si="145"/>
        <v>0</v>
      </c>
      <c r="V210" s="211">
        <f t="shared" si="145"/>
        <v>0</v>
      </c>
      <c r="W210" s="31">
        <f t="shared" si="145"/>
        <v>0</v>
      </c>
      <c r="X210" s="31">
        <f t="shared" si="145"/>
        <v>0</v>
      </c>
      <c r="Y210" s="33"/>
      <c r="AA210" s="197"/>
      <c r="AB210" s="196"/>
      <c r="AC210" s="196"/>
    </row>
    <row r="211" spans="1:29">
      <c r="A211" s="17"/>
      <c r="B211" s="35"/>
      <c r="C211" s="35"/>
      <c r="D211" s="35"/>
      <c r="E211" s="36" t="s">
        <v>111</v>
      </c>
      <c r="F211" s="37"/>
      <c r="G211" s="38"/>
      <c r="H211" s="38"/>
      <c r="I211" s="38"/>
      <c r="J211" s="38"/>
      <c r="K211" s="38"/>
      <c r="L211" s="38"/>
      <c r="M211" s="212"/>
      <c r="N211" s="38"/>
      <c r="O211" s="38"/>
      <c r="P211" s="33">
        <f t="shared" si="113"/>
        <v>0</v>
      </c>
      <c r="Q211" s="33">
        <f t="shared" si="113"/>
        <v>0</v>
      </c>
      <c r="R211" s="33">
        <f t="shared" si="113"/>
        <v>0</v>
      </c>
      <c r="S211" s="212"/>
      <c r="T211" s="38"/>
      <c r="U211" s="38"/>
      <c r="V211" s="212"/>
      <c r="W211" s="38"/>
      <c r="X211" s="38"/>
      <c r="Y211" s="33"/>
      <c r="AA211" s="197"/>
      <c r="AB211" s="196"/>
      <c r="AC211" s="196"/>
    </row>
    <row r="212" spans="1:29" ht="31.5">
      <c r="A212" s="17">
        <v>2481</v>
      </c>
      <c r="B212" s="35" t="s">
        <v>348</v>
      </c>
      <c r="C212" s="35">
        <v>8</v>
      </c>
      <c r="D212" s="35">
        <v>1</v>
      </c>
      <c r="E212" s="36" t="s">
        <v>391</v>
      </c>
      <c r="F212" s="37"/>
      <c r="G212" s="38">
        <f t="shared" ref="G212:G218" si="146">SUM(H212:I212)</f>
        <v>0</v>
      </c>
      <c r="H212" s="38"/>
      <c r="I212" s="38"/>
      <c r="J212" s="38">
        <f t="shared" ref="J212:J218" si="147">SUM(K212:L212)</f>
        <v>0</v>
      </c>
      <c r="K212" s="38"/>
      <c r="L212" s="38"/>
      <c r="M212" s="212">
        <f t="shared" ref="M212:M218" si="148">SUM(N212:O212)</f>
        <v>0</v>
      </c>
      <c r="N212" s="38"/>
      <c r="O212" s="38"/>
      <c r="P212" s="33">
        <f t="shared" ref="P212:R280" si="149">M212-J212</f>
        <v>0</v>
      </c>
      <c r="Q212" s="33">
        <f t="shared" si="149"/>
        <v>0</v>
      </c>
      <c r="R212" s="33">
        <f t="shared" si="149"/>
        <v>0</v>
      </c>
      <c r="S212" s="212">
        <f t="shared" ref="S212:S218" si="150">SUM(T212:U212)</f>
        <v>0</v>
      </c>
      <c r="T212" s="38"/>
      <c r="U212" s="38"/>
      <c r="V212" s="212">
        <f t="shared" ref="V212:V218" si="151">SUM(W212:X212)</f>
        <v>0</v>
      </c>
      <c r="W212" s="38"/>
      <c r="X212" s="38"/>
      <c r="Y212" s="33"/>
      <c r="AA212" s="197"/>
      <c r="AB212" s="196"/>
      <c r="AC212" s="196"/>
    </row>
    <row r="213" spans="1:29" ht="31.5">
      <c r="A213" s="17">
        <v>2482</v>
      </c>
      <c r="B213" s="35" t="s">
        <v>348</v>
      </c>
      <c r="C213" s="35">
        <v>8</v>
      </c>
      <c r="D213" s="35">
        <v>2</v>
      </c>
      <c r="E213" s="36" t="s">
        <v>392</v>
      </c>
      <c r="F213" s="37"/>
      <c r="G213" s="38">
        <f t="shared" si="146"/>
        <v>0</v>
      </c>
      <c r="H213" s="38"/>
      <c r="I213" s="38"/>
      <c r="J213" s="38">
        <f t="shared" si="147"/>
        <v>0</v>
      </c>
      <c r="K213" s="38"/>
      <c r="L213" s="38"/>
      <c r="M213" s="212">
        <f t="shared" si="148"/>
        <v>0</v>
      </c>
      <c r="N213" s="38"/>
      <c r="O213" s="38"/>
      <c r="P213" s="33">
        <f t="shared" si="149"/>
        <v>0</v>
      </c>
      <c r="Q213" s="33">
        <f t="shared" si="149"/>
        <v>0</v>
      </c>
      <c r="R213" s="33">
        <f t="shared" si="149"/>
        <v>0</v>
      </c>
      <c r="S213" s="212">
        <f t="shared" si="150"/>
        <v>0</v>
      </c>
      <c r="T213" s="38"/>
      <c r="U213" s="38"/>
      <c r="V213" s="212">
        <f t="shared" si="151"/>
        <v>0</v>
      </c>
      <c r="W213" s="38"/>
      <c r="X213" s="38"/>
      <c r="Y213" s="33"/>
      <c r="AA213" s="197"/>
      <c r="AB213" s="196"/>
      <c r="AC213" s="196"/>
    </row>
    <row r="214" spans="1:29" ht="21">
      <c r="A214" s="17">
        <v>2483</v>
      </c>
      <c r="B214" s="35" t="s">
        <v>348</v>
      </c>
      <c r="C214" s="35">
        <v>8</v>
      </c>
      <c r="D214" s="35">
        <v>3</v>
      </c>
      <c r="E214" s="36" t="s">
        <v>393</v>
      </c>
      <c r="F214" s="37"/>
      <c r="G214" s="38">
        <f t="shared" si="146"/>
        <v>0</v>
      </c>
      <c r="H214" s="38"/>
      <c r="I214" s="38"/>
      <c r="J214" s="38">
        <f t="shared" si="147"/>
        <v>0</v>
      </c>
      <c r="K214" s="38"/>
      <c r="L214" s="38"/>
      <c r="M214" s="212">
        <f t="shared" si="148"/>
        <v>0</v>
      </c>
      <c r="N214" s="38"/>
      <c r="O214" s="38"/>
      <c r="P214" s="33">
        <f t="shared" si="149"/>
        <v>0</v>
      </c>
      <c r="Q214" s="33">
        <f t="shared" si="149"/>
        <v>0</v>
      </c>
      <c r="R214" s="33">
        <f t="shared" si="149"/>
        <v>0</v>
      </c>
      <c r="S214" s="212">
        <f t="shared" si="150"/>
        <v>0</v>
      </c>
      <c r="T214" s="38"/>
      <c r="U214" s="38"/>
      <c r="V214" s="212">
        <f t="shared" si="151"/>
        <v>0</v>
      </c>
      <c r="W214" s="38"/>
      <c r="X214" s="38"/>
      <c r="Y214" s="33"/>
      <c r="AA214" s="197"/>
      <c r="AB214" s="196"/>
      <c r="AC214" s="196"/>
    </row>
    <row r="215" spans="1:29" ht="31.5">
      <c r="A215" s="17">
        <v>2484</v>
      </c>
      <c r="B215" s="35" t="s">
        <v>348</v>
      </c>
      <c r="C215" s="35">
        <v>8</v>
      </c>
      <c r="D215" s="35">
        <v>4</v>
      </c>
      <c r="E215" s="36" t="s">
        <v>394</v>
      </c>
      <c r="F215" s="37"/>
      <c r="G215" s="38">
        <f t="shared" si="146"/>
        <v>0</v>
      </c>
      <c r="H215" s="38"/>
      <c r="I215" s="38"/>
      <c r="J215" s="38">
        <f t="shared" si="147"/>
        <v>0</v>
      </c>
      <c r="K215" s="38"/>
      <c r="L215" s="38"/>
      <c r="M215" s="212">
        <f t="shared" si="148"/>
        <v>0</v>
      </c>
      <c r="N215" s="38"/>
      <c r="O215" s="38"/>
      <c r="P215" s="33">
        <f t="shared" si="149"/>
        <v>0</v>
      </c>
      <c r="Q215" s="33">
        <f t="shared" si="149"/>
        <v>0</v>
      </c>
      <c r="R215" s="33">
        <f t="shared" si="149"/>
        <v>0</v>
      </c>
      <c r="S215" s="212">
        <f t="shared" si="150"/>
        <v>0</v>
      </c>
      <c r="T215" s="38"/>
      <c r="U215" s="38"/>
      <c r="V215" s="212">
        <f t="shared" si="151"/>
        <v>0</v>
      </c>
      <c r="W215" s="38"/>
      <c r="X215" s="38"/>
      <c r="Y215" s="33"/>
      <c r="AA215" s="197"/>
      <c r="AB215" s="196"/>
      <c r="AC215" s="196"/>
    </row>
    <row r="216" spans="1:29" ht="21">
      <c r="A216" s="17">
        <v>2485</v>
      </c>
      <c r="B216" s="35" t="s">
        <v>348</v>
      </c>
      <c r="C216" s="35">
        <v>8</v>
      </c>
      <c r="D216" s="35">
        <v>5</v>
      </c>
      <c r="E216" s="36" t="s">
        <v>395</v>
      </c>
      <c r="F216" s="37"/>
      <c r="G216" s="38">
        <f t="shared" si="146"/>
        <v>0</v>
      </c>
      <c r="H216" s="38"/>
      <c r="I216" s="38"/>
      <c r="J216" s="38">
        <f t="shared" si="147"/>
        <v>0</v>
      </c>
      <c r="K216" s="38"/>
      <c r="L216" s="38"/>
      <c r="M216" s="212">
        <f t="shared" si="148"/>
        <v>0</v>
      </c>
      <c r="N216" s="38"/>
      <c r="O216" s="38"/>
      <c r="P216" s="33">
        <f t="shared" si="149"/>
        <v>0</v>
      </c>
      <c r="Q216" s="33">
        <f t="shared" si="149"/>
        <v>0</v>
      </c>
      <c r="R216" s="33">
        <f t="shared" si="149"/>
        <v>0</v>
      </c>
      <c r="S216" s="212">
        <f t="shared" si="150"/>
        <v>0</v>
      </c>
      <c r="T216" s="38"/>
      <c r="U216" s="38"/>
      <c r="V216" s="212">
        <f t="shared" si="151"/>
        <v>0</v>
      </c>
      <c r="W216" s="38"/>
      <c r="X216" s="38"/>
      <c r="Y216" s="33"/>
      <c r="AA216" s="197"/>
      <c r="AB216" s="196"/>
      <c r="AC216" s="196"/>
    </row>
    <row r="217" spans="1:29" ht="21">
      <c r="A217" s="17">
        <v>2486</v>
      </c>
      <c r="B217" s="35" t="s">
        <v>348</v>
      </c>
      <c r="C217" s="35">
        <v>8</v>
      </c>
      <c r="D217" s="35">
        <v>6</v>
      </c>
      <c r="E217" s="36" t="s">
        <v>396</v>
      </c>
      <c r="F217" s="37"/>
      <c r="G217" s="38">
        <f t="shared" si="146"/>
        <v>0</v>
      </c>
      <c r="H217" s="38"/>
      <c r="I217" s="38"/>
      <c r="J217" s="38">
        <f t="shared" si="147"/>
        <v>0</v>
      </c>
      <c r="K217" s="38"/>
      <c r="L217" s="38"/>
      <c r="M217" s="212">
        <f t="shared" si="148"/>
        <v>0</v>
      </c>
      <c r="N217" s="38"/>
      <c r="O217" s="38"/>
      <c r="P217" s="33">
        <f t="shared" si="149"/>
        <v>0</v>
      </c>
      <c r="Q217" s="33">
        <f t="shared" si="149"/>
        <v>0</v>
      </c>
      <c r="R217" s="33">
        <f t="shared" si="149"/>
        <v>0</v>
      </c>
      <c r="S217" s="212">
        <f t="shared" si="150"/>
        <v>0</v>
      </c>
      <c r="T217" s="38"/>
      <c r="U217" s="38"/>
      <c r="V217" s="212">
        <f t="shared" si="151"/>
        <v>0</v>
      </c>
      <c r="W217" s="38"/>
      <c r="X217" s="38"/>
      <c r="Y217" s="33"/>
      <c r="AA217" s="197"/>
      <c r="AB217" s="196"/>
      <c r="AC217" s="196"/>
    </row>
    <row r="218" spans="1:29" ht="21">
      <c r="A218" s="17">
        <v>2487</v>
      </c>
      <c r="B218" s="35" t="s">
        <v>348</v>
      </c>
      <c r="C218" s="35">
        <v>8</v>
      </c>
      <c r="D218" s="35">
        <v>7</v>
      </c>
      <c r="E218" s="36" t="s">
        <v>397</v>
      </c>
      <c r="F218" s="37"/>
      <c r="G218" s="38">
        <f t="shared" si="146"/>
        <v>0</v>
      </c>
      <c r="H218" s="38"/>
      <c r="I218" s="38"/>
      <c r="J218" s="38">
        <f t="shared" si="147"/>
        <v>0</v>
      </c>
      <c r="K218" s="38"/>
      <c r="L218" s="38"/>
      <c r="M218" s="212">
        <f t="shared" si="148"/>
        <v>0</v>
      </c>
      <c r="N218" s="38"/>
      <c r="O218" s="38"/>
      <c r="P218" s="33">
        <f t="shared" si="149"/>
        <v>0</v>
      </c>
      <c r="Q218" s="33">
        <f t="shared" si="149"/>
        <v>0</v>
      </c>
      <c r="R218" s="33">
        <f t="shared" si="149"/>
        <v>0</v>
      </c>
      <c r="S218" s="212">
        <f t="shared" si="150"/>
        <v>0</v>
      </c>
      <c r="T218" s="38"/>
      <c r="U218" s="38"/>
      <c r="V218" s="212">
        <f t="shared" si="151"/>
        <v>0</v>
      </c>
      <c r="W218" s="38"/>
      <c r="X218" s="38"/>
      <c r="Y218" s="33"/>
      <c r="AA218" s="197"/>
      <c r="AB218" s="196"/>
      <c r="AC218" s="196"/>
    </row>
    <row r="219" spans="1:29" ht="21">
      <c r="A219" s="13">
        <v>2490</v>
      </c>
      <c r="B219" s="34" t="s">
        <v>348</v>
      </c>
      <c r="C219" s="34">
        <v>9</v>
      </c>
      <c r="D219" s="34">
        <v>0</v>
      </c>
      <c r="E219" s="29" t="s">
        <v>398</v>
      </c>
      <c r="F219" s="30"/>
      <c r="G219" s="31">
        <f>SUM(G221)</f>
        <v>-603263.72900000005</v>
      </c>
      <c r="H219" s="31">
        <f t="shared" ref="H219:O219" si="152">SUM(H221)</f>
        <v>0</v>
      </c>
      <c r="I219" s="31">
        <f t="shared" si="152"/>
        <v>-603263.72900000005</v>
      </c>
      <c r="J219" s="31">
        <f t="shared" si="152"/>
        <v>-850000</v>
      </c>
      <c r="K219" s="31">
        <f t="shared" si="152"/>
        <v>0</v>
      </c>
      <c r="L219" s="31">
        <f t="shared" si="152"/>
        <v>-850000</v>
      </c>
      <c r="M219" s="211">
        <f t="shared" si="152"/>
        <v>-1108060.3019999997</v>
      </c>
      <c r="N219" s="31">
        <f t="shared" si="152"/>
        <v>0</v>
      </c>
      <c r="O219" s="31">
        <f t="shared" si="152"/>
        <v>-1108060.3019999997</v>
      </c>
      <c r="P219" s="32">
        <f t="shared" si="149"/>
        <v>-258060.30199999968</v>
      </c>
      <c r="Q219" s="32">
        <f t="shared" si="149"/>
        <v>0</v>
      </c>
      <c r="R219" s="32">
        <f t="shared" si="149"/>
        <v>-258060.30199999968</v>
      </c>
      <c r="S219" s="211">
        <f t="shared" ref="S219:X219" si="153">SUM(S221)</f>
        <v>-1831789.2192732696</v>
      </c>
      <c r="T219" s="31">
        <f t="shared" si="153"/>
        <v>0</v>
      </c>
      <c r="U219" s="31">
        <f t="shared" si="153"/>
        <v>-1831789.2192732696</v>
      </c>
      <c r="V219" s="211">
        <f t="shared" si="153"/>
        <v>-1890655.7955236468</v>
      </c>
      <c r="W219" s="31">
        <f t="shared" si="153"/>
        <v>0</v>
      </c>
      <c r="X219" s="31">
        <f t="shared" si="153"/>
        <v>-1890655.7955236468</v>
      </c>
      <c r="Y219" s="33"/>
      <c r="AA219" s="197"/>
      <c r="AB219" s="196"/>
      <c r="AC219" s="196"/>
    </row>
    <row r="220" spans="1:29">
      <c r="A220" s="17"/>
      <c r="B220" s="35"/>
      <c r="C220" s="35"/>
      <c r="D220" s="35"/>
      <c r="E220" s="36" t="s">
        <v>111</v>
      </c>
      <c r="F220" s="37"/>
      <c r="G220" s="38"/>
      <c r="H220" s="38"/>
      <c r="I220" s="38"/>
      <c r="J220" s="38"/>
      <c r="K220" s="38"/>
      <c r="L220" s="38"/>
      <c r="M220" s="212"/>
      <c r="N220" s="38"/>
      <c r="O220" s="38"/>
      <c r="P220" s="33">
        <f t="shared" si="149"/>
        <v>0</v>
      </c>
      <c r="Q220" s="33">
        <f t="shared" si="149"/>
        <v>0</v>
      </c>
      <c r="R220" s="33">
        <f t="shared" si="149"/>
        <v>0</v>
      </c>
      <c r="S220" s="212"/>
      <c r="T220" s="38"/>
      <c r="U220" s="38"/>
      <c r="V220" s="212"/>
      <c r="W220" s="38"/>
      <c r="X220" s="38"/>
      <c r="Y220" s="33"/>
      <c r="AA220" s="197"/>
      <c r="AB220" s="196"/>
      <c r="AC220" s="196"/>
    </row>
    <row r="221" spans="1:29" ht="21">
      <c r="A221" s="17">
        <v>2491</v>
      </c>
      <c r="B221" s="35" t="s">
        <v>348</v>
      </c>
      <c r="C221" s="35">
        <v>9</v>
      </c>
      <c r="D221" s="35">
        <v>1</v>
      </c>
      <c r="E221" s="36" t="s">
        <v>398</v>
      </c>
      <c r="F221" s="37"/>
      <c r="G221" s="38">
        <f>SUM(H221:I221)</f>
        <v>-603263.72900000005</v>
      </c>
      <c r="H221" s="38"/>
      <c r="I221" s="38">
        <v>-603263.72900000005</v>
      </c>
      <c r="J221" s="38">
        <f>SUM(K221:L221)</f>
        <v>-850000</v>
      </c>
      <c r="K221" s="38"/>
      <c r="L221" s="38">
        <v>-850000</v>
      </c>
      <c r="M221" s="212">
        <f>SUM(N221:O221)</f>
        <v>-1108060.3019999997</v>
      </c>
      <c r="N221" s="38"/>
      <c r="O221" s="38">
        <v>-1108060.3019999997</v>
      </c>
      <c r="P221" s="33">
        <f t="shared" si="149"/>
        <v>-258060.30199999968</v>
      </c>
      <c r="Q221" s="33">
        <f t="shared" si="149"/>
        <v>0</v>
      </c>
      <c r="R221" s="33">
        <f t="shared" si="149"/>
        <v>-258060.30199999968</v>
      </c>
      <c r="S221" s="212">
        <f>SUM(T221:U221)</f>
        <v>-1831789.2192732696</v>
      </c>
      <c r="T221" s="38"/>
      <c r="U221" s="38">
        <v>-1831789.2192732696</v>
      </c>
      <c r="V221" s="212">
        <f>SUM(W221:X221)</f>
        <v>-1890655.7955236468</v>
      </c>
      <c r="W221" s="38"/>
      <c r="X221" s="38">
        <v>-1890655.7955236468</v>
      </c>
      <c r="Y221" s="33"/>
      <c r="AA221" s="197"/>
      <c r="AB221" s="196"/>
      <c r="AC221" s="196"/>
    </row>
    <row r="222" spans="1:29" ht="31.5">
      <c r="A222" s="17">
        <v>2500</v>
      </c>
      <c r="B222" s="34" t="s">
        <v>399</v>
      </c>
      <c r="C222" s="34">
        <v>0</v>
      </c>
      <c r="D222" s="34">
        <v>0</v>
      </c>
      <c r="E222" s="29" t="s">
        <v>400</v>
      </c>
      <c r="F222" s="30"/>
      <c r="G222" s="31">
        <f>SUM(G224,G240,G243,G246,G249,G252,)</f>
        <v>880990.13220000011</v>
      </c>
      <c r="H222" s="31">
        <f t="shared" ref="H222:O222" si="154">SUM(H224,H240,H243,H246,H249,H252,)</f>
        <v>838300.73320000013</v>
      </c>
      <c r="I222" s="31">
        <f t="shared" si="154"/>
        <v>42689.398999999998</v>
      </c>
      <c r="J222" s="31">
        <f t="shared" si="154"/>
        <v>1090415.352</v>
      </c>
      <c r="K222" s="31">
        <f t="shared" si="154"/>
        <v>954259.80299999996</v>
      </c>
      <c r="L222" s="31">
        <f t="shared" si="154"/>
        <v>136155.549</v>
      </c>
      <c r="M222" s="211">
        <f t="shared" si="154"/>
        <v>1241801.0520000008</v>
      </c>
      <c r="N222" s="31">
        <f t="shared" si="154"/>
        <v>1106220.5030000007</v>
      </c>
      <c r="O222" s="31">
        <f t="shared" si="154"/>
        <v>135580.549</v>
      </c>
      <c r="P222" s="32">
        <f t="shared" si="149"/>
        <v>151385.70000000088</v>
      </c>
      <c r="Q222" s="32">
        <f t="shared" si="149"/>
        <v>151960.70000000077</v>
      </c>
      <c r="R222" s="32">
        <f t="shared" si="149"/>
        <v>-575</v>
      </c>
      <c r="S222" s="211">
        <f t="shared" ref="S222:X222" si="155">SUM(S224,S240,S243,S246,S249,S252,)</f>
        <v>1260727.6180000007</v>
      </c>
      <c r="T222" s="31">
        <f t="shared" si="155"/>
        <v>1126147.0690000008</v>
      </c>
      <c r="U222" s="31">
        <f t="shared" si="155"/>
        <v>134580.549</v>
      </c>
      <c r="V222" s="211">
        <f t="shared" si="155"/>
        <v>1356363.989000001</v>
      </c>
      <c r="W222" s="31">
        <f t="shared" si="155"/>
        <v>1221783.4400000009</v>
      </c>
      <c r="X222" s="31">
        <f t="shared" si="155"/>
        <v>134580.549</v>
      </c>
      <c r="Y222" s="33"/>
      <c r="AA222" s="197"/>
      <c r="AB222" s="196"/>
      <c r="AC222" s="196"/>
    </row>
    <row r="223" spans="1:29">
      <c r="A223" s="17"/>
      <c r="B223" s="35"/>
      <c r="C223" s="35"/>
      <c r="D223" s="35"/>
      <c r="E223" s="36" t="s">
        <v>5</v>
      </c>
      <c r="F223" s="37"/>
      <c r="G223" s="38"/>
      <c r="H223" s="38"/>
      <c r="I223" s="38"/>
      <c r="J223" s="38"/>
      <c r="K223" s="38"/>
      <c r="L223" s="38"/>
      <c r="M223" s="212"/>
      <c r="N223" s="38"/>
      <c r="O223" s="38"/>
      <c r="P223" s="33">
        <f t="shared" si="149"/>
        <v>0</v>
      </c>
      <c r="Q223" s="33">
        <f t="shared" si="149"/>
        <v>0</v>
      </c>
      <c r="R223" s="33">
        <f t="shared" si="149"/>
        <v>0</v>
      </c>
      <c r="S223" s="212"/>
      <c r="T223" s="38"/>
      <c r="U223" s="38"/>
      <c r="V223" s="212"/>
      <c r="W223" s="38"/>
      <c r="X223" s="38"/>
      <c r="Y223" s="33"/>
      <c r="AA223" s="197"/>
      <c r="AB223" s="196"/>
      <c r="AC223" s="196"/>
    </row>
    <row r="224" spans="1:29">
      <c r="A224" s="13">
        <v>2510</v>
      </c>
      <c r="B224" s="34" t="s">
        <v>399</v>
      </c>
      <c r="C224" s="34">
        <v>1</v>
      </c>
      <c r="D224" s="34">
        <v>0</v>
      </c>
      <c r="E224" s="29" t="s">
        <v>401</v>
      </c>
      <c r="F224" s="30"/>
      <c r="G224" s="31">
        <f>SUM(G226)</f>
        <v>703517.97000000009</v>
      </c>
      <c r="H224" s="31">
        <f t="shared" ref="H224:O224" si="156">SUM(H226)</f>
        <v>702848.37000000011</v>
      </c>
      <c r="I224" s="31">
        <f t="shared" si="156"/>
        <v>669.6</v>
      </c>
      <c r="J224" s="31">
        <f t="shared" si="156"/>
        <v>758484.15999999992</v>
      </c>
      <c r="K224" s="31">
        <f t="shared" si="156"/>
        <v>756484.15999999992</v>
      </c>
      <c r="L224" s="31">
        <f t="shared" si="156"/>
        <v>2000</v>
      </c>
      <c r="M224" s="211">
        <f t="shared" si="156"/>
        <v>890291.75200000079</v>
      </c>
      <c r="N224" s="31">
        <f t="shared" si="156"/>
        <v>887291.75200000079</v>
      </c>
      <c r="O224" s="31">
        <f t="shared" si="156"/>
        <v>3000</v>
      </c>
      <c r="P224" s="32">
        <f t="shared" si="149"/>
        <v>131807.59200000088</v>
      </c>
      <c r="Q224" s="32">
        <f t="shared" si="149"/>
        <v>130807.59200000088</v>
      </c>
      <c r="R224" s="32">
        <f t="shared" si="149"/>
        <v>1000</v>
      </c>
      <c r="S224" s="211">
        <f t="shared" ref="S224:X224" si="157">SUM(S226)</f>
        <v>901372.38560000085</v>
      </c>
      <c r="T224" s="31">
        <f t="shared" si="157"/>
        <v>899372.38560000085</v>
      </c>
      <c r="U224" s="31">
        <f t="shared" si="157"/>
        <v>2000</v>
      </c>
      <c r="V224" s="211">
        <f t="shared" si="157"/>
        <v>980532.29856000096</v>
      </c>
      <c r="W224" s="31">
        <f t="shared" si="157"/>
        <v>978532.29856000096</v>
      </c>
      <c r="X224" s="31">
        <f t="shared" si="157"/>
        <v>2000</v>
      </c>
      <c r="Y224" s="33"/>
      <c r="AA224" s="197"/>
      <c r="AB224" s="196"/>
      <c r="AC224" s="196"/>
    </row>
    <row r="225" spans="1:29">
      <c r="A225" s="17"/>
      <c r="B225" s="35"/>
      <c r="C225" s="35"/>
      <c r="D225" s="35"/>
      <c r="E225" s="36" t="s">
        <v>111</v>
      </c>
      <c r="F225" s="37"/>
      <c r="G225" s="38"/>
      <c r="H225" s="38"/>
      <c r="I225" s="38"/>
      <c r="J225" s="38"/>
      <c r="K225" s="38"/>
      <c r="L225" s="38"/>
      <c r="M225" s="212"/>
      <c r="N225" s="38"/>
      <c r="O225" s="38"/>
      <c r="P225" s="33">
        <f t="shared" si="149"/>
        <v>0</v>
      </c>
      <c r="Q225" s="33">
        <f t="shared" si="149"/>
        <v>0</v>
      </c>
      <c r="R225" s="33">
        <f t="shared" si="149"/>
        <v>0</v>
      </c>
      <c r="S225" s="212"/>
      <c r="T225" s="38"/>
      <c r="U225" s="38"/>
      <c r="V225" s="212"/>
      <c r="W225" s="38"/>
      <c r="X225" s="38"/>
      <c r="Y225" s="33"/>
      <c r="AA225" s="197"/>
      <c r="AB225" s="196"/>
      <c r="AC225" s="196"/>
    </row>
    <row r="226" spans="1:29">
      <c r="A226" s="17">
        <v>2511</v>
      </c>
      <c r="B226" s="35" t="s">
        <v>399</v>
      </c>
      <c r="C226" s="35">
        <v>1</v>
      </c>
      <c r="D226" s="35">
        <v>1</v>
      </c>
      <c r="E226" s="36" t="s">
        <v>401</v>
      </c>
      <c r="F226" s="30"/>
      <c r="G226" s="38">
        <f>SUM(G227:G239)</f>
        <v>703517.97000000009</v>
      </c>
      <c r="H226" s="38">
        <f t="shared" ref="H226:O226" si="158">SUM(H227:H239)</f>
        <v>702848.37000000011</v>
      </c>
      <c r="I226" s="38">
        <f t="shared" si="158"/>
        <v>669.6</v>
      </c>
      <c r="J226" s="38">
        <f t="shared" si="158"/>
        <v>758484.15999999992</v>
      </c>
      <c r="K226" s="38">
        <f t="shared" si="158"/>
        <v>756484.15999999992</v>
      </c>
      <c r="L226" s="38">
        <f t="shared" si="158"/>
        <v>2000</v>
      </c>
      <c r="M226" s="212">
        <f t="shared" si="158"/>
        <v>890291.75200000079</v>
      </c>
      <c r="N226" s="38">
        <f t="shared" si="158"/>
        <v>887291.75200000079</v>
      </c>
      <c r="O226" s="38">
        <f t="shared" si="158"/>
        <v>3000</v>
      </c>
      <c r="P226" s="33">
        <f t="shared" si="149"/>
        <v>131807.59200000088</v>
      </c>
      <c r="Q226" s="33">
        <f t="shared" si="149"/>
        <v>130807.59200000088</v>
      </c>
      <c r="R226" s="33">
        <f t="shared" si="149"/>
        <v>1000</v>
      </c>
      <c r="S226" s="212">
        <f t="shared" ref="S226:X226" si="159">SUM(S227:S239)</f>
        <v>901372.38560000085</v>
      </c>
      <c r="T226" s="38">
        <f t="shared" si="159"/>
        <v>899372.38560000085</v>
      </c>
      <c r="U226" s="38">
        <f t="shared" si="159"/>
        <v>2000</v>
      </c>
      <c r="V226" s="212">
        <f t="shared" si="159"/>
        <v>980532.29856000096</v>
      </c>
      <c r="W226" s="38">
        <f t="shared" si="159"/>
        <v>978532.29856000096</v>
      </c>
      <c r="X226" s="38">
        <f t="shared" si="159"/>
        <v>2000</v>
      </c>
      <c r="Y226" s="33"/>
      <c r="AA226" s="197"/>
      <c r="AB226" s="196"/>
      <c r="AC226" s="196"/>
    </row>
    <row r="227" spans="1:29" ht="31.5">
      <c r="A227" s="17"/>
      <c r="B227" s="35"/>
      <c r="C227" s="35"/>
      <c r="D227" s="35"/>
      <c r="E227" s="23" t="s">
        <v>282</v>
      </c>
      <c r="F227" s="39">
        <v>4111</v>
      </c>
      <c r="G227" s="38">
        <f t="shared" ref="G227:G239" si="160">SUM(H227:I227)</f>
        <v>607933.33400000003</v>
      </c>
      <c r="H227" s="38">
        <v>607933.33400000003</v>
      </c>
      <c r="I227" s="38"/>
      <c r="J227" s="38">
        <f t="shared" ref="J227:J239" si="161">SUM(K227:L227)</f>
        <v>625292.96</v>
      </c>
      <c r="K227" s="38">
        <v>625292.96</v>
      </c>
      <c r="L227" s="38"/>
      <c r="M227" s="212">
        <f>SUM(N227:O227)</f>
        <v>752951.55200000084</v>
      </c>
      <c r="N227" s="38">
        <v>752951.55200000084</v>
      </c>
      <c r="O227" s="38"/>
      <c r="P227" s="33">
        <f t="shared" si="149"/>
        <v>127658.59200000088</v>
      </c>
      <c r="Q227" s="33">
        <f t="shared" si="149"/>
        <v>127658.59200000088</v>
      </c>
      <c r="R227" s="33">
        <f t="shared" si="149"/>
        <v>0</v>
      </c>
      <c r="S227" s="212">
        <f>SUM(T227:U227)</f>
        <v>790599.12960000092</v>
      </c>
      <c r="T227" s="33">
        <f>+N227+N227*5/100</f>
        <v>790599.12960000092</v>
      </c>
      <c r="U227" s="38"/>
      <c r="V227" s="212">
        <f>SUM(W227:X227)</f>
        <v>869659.04256000102</v>
      </c>
      <c r="W227" s="38">
        <f>+T227+T227*10/100</f>
        <v>869659.04256000102</v>
      </c>
      <c r="X227" s="38"/>
      <c r="Y227" s="33" t="s">
        <v>615</v>
      </c>
      <c r="AA227" s="197"/>
      <c r="AB227" s="196"/>
      <c r="AC227" s="196"/>
    </row>
    <row r="228" spans="1:29" ht="12.75">
      <c r="A228" s="17"/>
      <c r="B228" s="35"/>
      <c r="C228" s="35"/>
      <c r="D228" s="35"/>
      <c r="E228" s="52" t="s">
        <v>433</v>
      </c>
      <c r="F228" s="40">
        <v>4215</v>
      </c>
      <c r="G228" s="38">
        <f t="shared" si="160"/>
        <v>0</v>
      </c>
      <c r="H228" s="38"/>
      <c r="I228" s="38"/>
      <c r="J228" s="38">
        <f t="shared" si="161"/>
        <v>0</v>
      </c>
      <c r="K228" s="38"/>
      <c r="L228" s="38"/>
      <c r="M228" s="212">
        <f t="shared" ref="M228:M239" si="162">SUM(N228:O228)</f>
        <v>1000</v>
      </c>
      <c r="N228" s="38">
        <v>1000</v>
      </c>
      <c r="O228" s="38"/>
      <c r="P228" s="33">
        <f t="shared" si="149"/>
        <v>1000</v>
      </c>
      <c r="Q228" s="33">
        <f t="shared" si="149"/>
        <v>1000</v>
      </c>
      <c r="R228" s="33">
        <f t="shared" si="149"/>
        <v>0</v>
      </c>
      <c r="S228" s="212">
        <f t="shared" ref="S228:S239" si="163">SUM(T228:U228)</f>
        <v>1000</v>
      </c>
      <c r="T228" s="38">
        <v>1000</v>
      </c>
      <c r="U228" s="38"/>
      <c r="V228" s="212">
        <f t="shared" ref="V228:V239" si="164">SUM(W228:X228)</f>
        <v>1000</v>
      </c>
      <c r="W228" s="38">
        <v>1000</v>
      </c>
      <c r="X228" s="38"/>
      <c r="Y228" s="33"/>
      <c r="AA228" s="197"/>
      <c r="AB228" s="196"/>
      <c r="AC228" s="196"/>
    </row>
    <row r="229" spans="1:29">
      <c r="A229" s="17"/>
      <c r="B229" s="35"/>
      <c r="C229" s="35"/>
      <c r="D229" s="35"/>
      <c r="E229" s="23" t="s">
        <v>248</v>
      </c>
      <c r="F229" s="40">
        <v>4216</v>
      </c>
      <c r="G229" s="38">
        <f t="shared" si="160"/>
        <v>0</v>
      </c>
      <c r="H229" s="38"/>
      <c r="I229" s="38"/>
      <c r="J229" s="38">
        <f t="shared" si="161"/>
        <v>0</v>
      </c>
      <c r="K229" s="38"/>
      <c r="L229" s="38"/>
      <c r="M229" s="212">
        <f t="shared" si="162"/>
        <v>2000</v>
      </c>
      <c r="N229" s="38">
        <v>2000</v>
      </c>
      <c r="O229" s="38"/>
      <c r="P229" s="33">
        <f t="shared" si="149"/>
        <v>2000</v>
      </c>
      <c r="Q229" s="33">
        <f t="shared" si="149"/>
        <v>2000</v>
      </c>
      <c r="R229" s="33">
        <f t="shared" si="149"/>
        <v>0</v>
      </c>
      <c r="S229" s="212">
        <f t="shared" si="163"/>
        <v>2000</v>
      </c>
      <c r="T229" s="38">
        <v>2000</v>
      </c>
      <c r="U229" s="38"/>
      <c r="V229" s="212">
        <f t="shared" si="164"/>
        <v>2000</v>
      </c>
      <c r="W229" s="38">
        <v>2000</v>
      </c>
      <c r="X229" s="38"/>
      <c r="Y229" s="33"/>
      <c r="AA229" s="197"/>
      <c r="AB229" s="196"/>
      <c r="AC229" s="196"/>
    </row>
    <row r="230" spans="1:29">
      <c r="A230" s="17"/>
      <c r="B230" s="35"/>
      <c r="C230" s="35"/>
      <c r="D230" s="35"/>
      <c r="E230" s="23" t="s">
        <v>326</v>
      </c>
      <c r="F230" s="40">
        <v>4239</v>
      </c>
      <c r="G230" s="38">
        <f t="shared" si="160"/>
        <v>9709.82</v>
      </c>
      <c r="H230" s="38">
        <v>9709.82</v>
      </c>
      <c r="I230" s="38"/>
      <c r="J230" s="38">
        <f t="shared" si="161"/>
        <v>13039.2</v>
      </c>
      <c r="K230" s="38">
        <v>13039.2</v>
      </c>
      <c r="L230" s="38"/>
      <c r="M230" s="212">
        <f t="shared" si="162"/>
        <v>13039.2</v>
      </c>
      <c r="N230" s="38">
        <f>+K230</f>
        <v>13039.2</v>
      </c>
      <c r="O230" s="38"/>
      <c r="P230" s="33">
        <f t="shared" si="149"/>
        <v>0</v>
      </c>
      <c r="Q230" s="33">
        <f t="shared" si="149"/>
        <v>0</v>
      </c>
      <c r="R230" s="33">
        <f t="shared" si="149"/>
        <v>0</v>
      </c>
      <c r="S230" s="212">
        <f t="shared" si="163"/>
        <v>13039.2</v>
      </c>
      <c r="T230" s="38">
        <f>+N230</f>
        <v>13039.2</v>
      </c>
      <c r="U230" s="38"/>
      <c r="V230" s="212">
        <f t="shared" si="164"/>
        <v>13039.2</v>
      </c>
      <c r="W230" s="38">
        <f>+T230</f>
        <v>13039.2</v>
      </c>
      <c r="X230" s="38"/>
      <c r="Y230" s="33"/>
      <c r="AA230" s="197"/>
      <c r="AB230" s="196"/>
      <c r="AC230" s="196"/>
    </row>
    <row r="231" spans="1:29">
      <c r="A231" s="17"/>
      <c r="B231" s="35"/>
      <c r="C231" s="35"/>
      <c r="D231" s="35"/>
      <c r="E231" s="23" t="s">
        <v>292</v>
      </c>
      <c r="F231" s="40">
        <v>4241</v>
      </c>
      <c r="G231" s="38">
        <f t="shared" si="160"/>
        <v>0</v>
      </c>
      <c r="H231" s="38"/>
      <c r="I231" s="38"/>
      <c r="J231" s="38">
        <f t="shared" si="161"/>
        <v>351</v>
      </c>
      <c r="K231" s="38">
        <v>351</v>
      </c>
      <c r="L231" s="38"/>
      <c r="M231" s="212">
        <f t="shared" si="162"/>
        <v>500</v>
      </c>
      <c r="N231" s="38">
        <v>500</v>
      </c>
      <c r="O231" s="38"/>
      <c r="P231" s="33">
        <f t="shared" si="149"/>
        <v>149</v>
      </c>
      <c r="Q231" s="33">
        <f t="shared" si="149"/>
        <v>149</v>
      </c>
      <c r="R231" s="33">
        <f t="shared" si="149"/>
        <v>0</v>
      </c>
      <c r="S231" s="212">
        <f t="shared" si="163"/>
        <v>600</v>
      </c>
      <c r="T231" s="38">
        <v>600</v>
      </c>
      <c r="U231" s="38"/>
      <c r="V231" s="212">
        <f t="shared" si="164"/>
        <v>700</v>
      </c>
      <c r="W231" s="38">
        <v>700</v>
      </c>
      <c r="X231" s="38"/>
      <c r="Y231" s="33"/>
      <c r="AA231" s="197"/>
      <c r="AB231" s="196"/>
      <c r="AC231" s="196"/>
    </row>
    <row r="232" spans="1:29" ht="21">
      <c r="A232" s="17"/>
      <c r="B232" s="35"/>
      <c r="C232" s="35"/>
      <c r="D232" s="35"/>
      <c r="E232" s="23" t="s">
        <v>258</v>
      </c>
      <c r="F232" s="40">
        <v>4252</v>
      </c>
      <c r="G232" s="38">
        <f t="shared" si="160"/>
        <v>830.28</v>
      </c>
      <c r="H232" s="38">
        <v>830.28</v>
      </c>
      <c r="I232" s="38"/>
      <c r="J232" s="38">
        <f t="shared" si="161"/>
        <v>3287</v>
      </c>
      <c r="K232" s="38">
        <v>3287</v>
      </c>
      <c r="L232" s="38"/>
      <c r="M232" s="212">
        <f t="shared" si="162"/>
        <v>3287</v>
      </c>
      <c r="N232" s="38">
        <f>+K232</f>
        <v>3287</v>
      </c>
      <c r="O232" s="38"/>
      <c r="P232" s="33">
        <f t="shared" si="149"/>
        <v>0</v>
      </c>
      <c r="Q232" s="33">
        <f t="shared" si="149"/>
        <v>0</v>
      </c>
      <c r="R232" s="33">
        <f t="shared" si="149"/>
        <v>0</v>
      </c>
      <c r="S232" s="212">
        <f t="shared" si="163"/>
        <v>3287</v>
      </c>
      <c r="T232" s="38">
        <f>+N232</f>
        <v>3287</v>
      </c>
      <c r="U232" s="38"/>
      <c r="V232" s="212">
        <f t="shared" si="164"/>
        <v>3287</v>
      </c>
      <c r="W232" s="38">
        <f>+T232</f>
        <v>3287</v>
      </c>
      <c r="X232" s="38"/>
      <c r="Y232" s="33"/>
      <c r="AA232" s="197"/>
      <c r="AB232" s="196"/>
      <c r="AC232" s="196"/>
    </row>
    <row r="233" spans="1:29">
      <c r="A233" s="17"/>
      <c r="B233" s="35"/>
      <c r="C233" s="35"/>
      <c r="D233" s="35"/>
      <c r="E233" s="23" t="s">
        <v>327</v>
      </c>
      <c r="F233" s="40">
        <v>4261</v>
      </c>
      <c r="G233" s="38">
        <f t="shared" si="160"/>
        <v>438.02</v>
      </c>
      <c r="H233" s="38">
        <v>438.02</v>
      </c>
      <c r="I233" s="38"/>
      <c r="J233" s="38">
        <f t="shared" si="161"/>
        <v>560</v>
      </c>
      <c r="K233" s="38">
        <v>560</v>
      </c>
      <c r="L233" s="38"/>
      <c r="M233" s="212">
        <f t="shared" si="162"/>
        <v>560</v>
      </c>
      <c r="N233" s="38">
        <f>+K233</f>
        <v>560</v>
      </c>
      <c r="O233" s="38"/>
      <c r="P233" s="33">
        <f t="shared" si="149"/>
        <v>0</v>
      </c>
      <c r="Q233" s="33">
        <f t="shared" si="149"/>
        <v>0</v>
      </c>
      <c r="R233" s="33">
        <f t="shared" si="149"/>
        <v>0</v>
      </c>
      <c r="S233" s="212">
        <f t="shared" si="163"/>
        <v>560</v>
      </c>
      <c r="T233" s="38">
        <f>+N233</f>
        <v>560</v>
      </c>
      <c r="U233" s="38"/>
      <c r="V233" s="212">
        <f t="shared" si="164"/>
        <v>560</v>
      </c>
      <c r="W233" s="38">
        <f>+T233</f>
        <v>560</v>
      </c>
      <c r="X233" s="38"/>
      <c r="Y233" s="33"/>
      <c r="AA233" s="197"/>
      <c r="AB233" s="196"/>
      <c r="AC233" s="196"/>
    </row>
    <row r="234" spans="1:29" ht="42">
      <c r="A234" s="17"/>
      <c r="B234" s="35"/>
      <c r="C234" s="35"/>
      <c r="D234" s="35"/>
      <c r="E234" s="23" t="s">
        <v>328</v>
      </c>
      <c r="F234" s="40">
        <v>4264</v>
      </c>
      <c r="G234" s="38">
        <f t="shared" si="160"/>
        <v>76470.356</v>
      </c>
      <c r="H234" s="38">
        <v>76470.356</v>
      </c>
      <c r="I234" s="38"/>
      <c r="J234" s="38">
        <f t="shared" si="161"/>
        <v>102137.3</v>
      </c>
      <c r="K234" s="38">
        <v>102137.3</v>
      </c>
      <c r="L234" s="38"/>
      <c r="M234" s="212">
        <f t="shared" si="162"/>
        <v>102137.3</v>
      </c>
      <c r="N234" s="38">
        <f>+K234</f>
        <v>102137.3</v>
      </c>
      <c r="O234" s="38"/>
      <c r="P234" s="33">
        <f t="shared" si="149"/>
        <v>0</v>
      </c>
      <c r="Q234" s="33">
        <f t="shared" si="149"/>
        <v>0</v>
      </c>
      <c r="R234" s="33">
        <f t="shared" si="149"/>
        <v>0</v>
      </c>
      <c r="S234" s="212">
        <f t="shared" si="163"/>
        <v>76470.356</v>
      </c>
      <c r="T234" s="38">
        <v>76470.356</v>
      </c>
      <c r="U234" s="38"/>
      <c r="V234" s="212">
        <f t="shared" si="164"/>
        <v>76470.356</v>
      </c>
      <c r="W234" s="38">
        <f>+T234</f>
        <v>76470.356</v>
      </c>
      <c r="X234" s="38"/>
      <c r="Y234" s="33" t="s">
        <v>620</v>
      </c>
      <c r="AA234" s="197"/>
      <c r="AB234" s="196"/>
      <c r="AC234" s="196"/>
    </row>
    <row r="235" spans="1:29">
      <c r="A235" s="17"/>
      <c r="B235" s="35"/>
      <c r="C235" s="35"/>
      <c r="D235" s="35"/>
      <c r="E235" s="23" t="s">
        <v>375</v>
      </c>
      <c r="F235" s="40">
        <v>4269</v>
      </c>
      <c r="G235" s="38">
        <f t="shared" si="160"/>
        <v>7288.56</v>
      </c>
      <c r="H235" s="38">
        <v>7288.56</v>
      </c>
      <c r="I235" s="38"/>
      <c r="J235" s="38">
        <f t="shared" si="161"/>
        <v>10116.700000000001</v>
      </c>
      <c r="K235" s="38">
        <v>10116.700000000001</v>
      </c>
      <c r="L235" s="38"/>
      <c r="M235" s="212">
        <f t="shared" si="162"/>
        <v>10116.700000000001</v>
      </c>
      <c r="N235" s="38">
        <f>+K235</f>
        <v>10116.700000000001</v>
      </c>
      <c r="O235" s="38"/>
      <c r="P235" s="33">
        <f t="shared" si="149"/>
        <v>0</v>
      </c>
      <c r="Q235" s="33">
        <f t="shared" si="149"/>
        <v>0</v>
      </c>
      <c r="R235" s="33">
        <f t="shared" si="149"/>
        <v>0</v>
      </c>
      <c r="S235" s="212">
        <f t="shared" si="163"/>
        <v>10116.700000000001</v>
      </c>
      <c r="T235" s="38">
        <f>+N235</f>
        <v>10116.700000000001</v>
      </c>
      <c r="U235" s="38"/>
      <c r="V235" s="212">
        <f t="shared" si="164"/>
        <v>10116.700000000001</v>
      </c>
      <c r="W235" s="38">
        <f>+T235</f>
        <v>10116.700000000001</v>
      </c>
      <c r="X235" s="38"/>
      <c r="Y235" s="33"/>
      <c r="AA235" s="197"/>
      <c r="AB235" s="196"/>
      <c r="AC235" s="196"/>
    </row>
    <row r="236" spans="1:29">
      <c r="A236" s="17"/>
      <c r="B236" s="35"/>
      <c r="C236" s="35"/>
      <c r="D236" s="35"/>
      <c r="E236" s="23" t="s">
        <v>402</v>
      </c>
      <c r="F236" s="39">
        <v>4823</v>
      </c>
      <c r="G236" s="38">
        <f t="shared" si="160"/>
        <v>178</v>
      </c>
      <c r="H236" s="38">
        <v>178</v>
      </c>
      <c r="I236" s="38"/>
      <c r="J236" s="38">
        <f t="shared" si="161"/>
        <v>1700</v>
      </c>
      <c r="K236" s="38">
        <v>1700</v>
      </c>
      <c r="L236" s="38"/>
      <c r="M236" s="212">
        <f t="shared" si="162"/>
        <v>1700</v>
      </c>
      <c r="N236" s="38">
        <f>+K236</f>
        <v>1700</v>
      </c>
      <c r="O236" s="38"/>
      <c r="P236" s="33">
        <f t="shared" si="149"/>
        <v>0</v>
      </c>
      <c r="Q236" s="33">
        <f t="shared" si="149"/>
        <v>0</v>
      </c>
      <c r="R236" s="33">
        <f t="shared" si="149"/>
        <v>0</v>
      </c>
      <c r="S236" s="212">
        <f t="shared" si="163"/>
        <v>1700</v>
      </c>
      <c r="T236" s="38">
        <f>+N236</f>
        <v>1700</v>
      </c>
      <c r="U236" s="38"/>
      <c r="V236" s="212">
        <f t="shared" si="164"/>
        <v>1700</v>
      </c>
      <c r="W236" s="38">
        <f>+T236</f>
        <v>1700</v>
      </c>
      <c r="X236" s="38"/>
      <c r="Y236" s="33"/>
      <c r="AA236" s="197"/>
      <c r="AB236" s="196"/>
      <c r="AC236" s="196"/>
    </row>
    <row r="237" spans="1:29" ht="21">
      <c r="A237" s="17"/>
      <c r="B237" s="35"/>
      <c r="C237" s="35"/>
      <c r="D237" s="35"/>
      <c r="E237" s="23" t="s">
        <v>300</v>
      </c>
      <c r="F237" s="39">
        <v>4637</v>
      </c>
      <c r="G237" s="38">
        <f t="shared" si="160"/>
        <v>0</v>
      </c>
      <c r="H237" s="38"/>
      <c r="I237" s="38"/>
      <c r="J237" s="38">
        <f t="shared" si="161"/>
        <v>0</v>
      </c>
      <c r="K237" s="38"/>
      <c r="L237" s="38"/>
      <c r="M237" s="212">
        <f t="shared" si="162"/>
        <v>0</v>
      </c>
      <c r="N237" s="38"/>
      <c r="O237" s="38"/>
      <c r="P237" s="33">
        <f t="shared" si="149"/>
        <v>0</v>
      </c>
      <c r="Q237" s="33">
        <f t="shared" si="149"/>
        <v>0</v>
      </c>
      <c r="R237" s="33">
        <f t="shared" si="149"/>
        <v>0</v>
      </c>
      <c r="S237" s="212">
        <f t="shared" si="163"/>
        <v>0</v>
      </c>
      <c r="T237" s="38"/>
      <c r="U237" s="38"/>
      <c r="V237" s="212">
        <f t="shared" si="164"/>
        <v>0</v>
      </c>
      <c r="W237" s="38"/>
      <c r="X237" s="38"/>
      <c r="Y237" s="33"/>
      <c r="AA237" s="197"/>
      <c r="AB237" s="196"/>
      <c r="AC237" s="196"/>
    </row>
    <row r="238" spans="1:29">
      <c r="A238" s="17"/>
      <c r="B238" s="35"/>
      <c r="C238" s="35"/>
      <c r="D238" s="35"/>
      <c r="E238" s="23" t="s">
        <v>266</v>
      </c>
      <c r="F238" s="40">
        <v>5122</v>
      </c>
      <c r="G238" s="38">
        <f t="shared" si="160"/>
        <v>145</v>
      </c>
      <c r="H238" s="38"/>
      <c r="I238" s="38">
        <v>145</v>
      </c>
      <c r="J238" s="38">
        <f t="shared" si="161"/>
        <v>1000</v>
      </c>
      <c r="K238" s="38"/>
      <c r="L238" s="38">
        <v>1000</v>
      </c>
      <c r="M238" s="212">
        <f t="shared" si="162"/>
        <v>1000</v>
      </c>
      <c r="N238" s="38"/>
      <c r="O238" s="38">
        <v>1000</v>
      </c>
      <c r="P238" s="33">
        <f t="shared" si="149"/>
        <v>0</v>
      </c>
      <c r="Q238" s="33">
        <f t="shared" si="149"/>
        <v>0</v>
      </c>
      <c r="R238" s="33">
        <f t="shared" si="149"/>
        <v>0</v>
      </c>
      <c r="S238" s="212">
        <f t="shared" si="163"/>
        <v>1000</v>
      </c>
      <c r="T238" s="38"/>
      <c r="U238" s="38">
        <v>1000</v>
      </c>
      <c r="V238" s="212">
        <f t="shared" si="164"/>
        <v>1000</v>
      </c>
      <c r="W238" s="38"/>
      <c r="X238" s="38">
        <v>1000</v>
      </c>
      <c r="Y238" s="33"/>
      <c r="AA238" s="197"/>
      <c r="AB238" s="196"/>
      <c r="AC238" s="196"/>
    </row>
    <row r="239" spans="1:29">
      <c r="A239" s="17"/>
      <c r="B239" s="35"/>
      <c r="C239" s="35"/>
      <c r="D239" s="35"/>
      <c r="E239" s="23" t="s">
        <v>308</v>
      </c>
      <c r="F239" s="40">
        <v>5129</v>
      </c>
      <c r="G239" s="38">
        <f t="shared" si="160"/>
        <v>524.6</v>
      </c>
      <c r="H239" s="38"/>
      <c r="I239" s="38">
        <v>524.6</v>
      </c>
      <c r="J239" s="38">
        <f t="shared" si="161"/>
        <v>1000</v>
      </c>
      <c r="K239" s="38"/>
      <c r="L239" s="38">
        <v>1000</v>
      </c>
      <c r="M239" s="212">
        <f t="shared" si="162"/>
        <v>2000</v>
      </c>
      <c r="N239" s="38"/>
      <c r="O239" s="38">
        <v>2000</v>
      </c>
      <c r="P239" s="33">
        <f t="shared" si="149"/>
        <v>1000</v>
      </c>
      <c r="Q239" s="33">
        <f t="shared" si="149"/>
        <v>0</v>
      </c>
      <c r="R239" s="33">
        <f t="shared" si="149"/>
        <v>1000</v>
      </c>
      <c r="S239" s="212">
        <f t="shared" si="163"/>
        <v>1000</v>
      </c>
      <c r="T239" s="38"/>
      <c r="U239" s="38">
        <v>1000</v>
      </c>
      <c r="V239" s="212">
        <f t="shared" si="164"/>
        <v>1000</v>
      </c>
      <c r="W239" s="38"/>
      <c r="X239" s="38">
        <v>1000</v>
      </c>
      <c r="Y239" s="33"/>
      <c r="AA239" s="197"/>
      <c r="AB239" s="196"/>
      <c r="AC239" s="196"/>
    </row>
    <row r="240" spans="1:29">
      <c r="A240" s="13">
        <v>2520</v>
      </c>
      <c r="B240" s="34" t="s">
        <v>399</v>
      </c>
      <c r="C240" s="34">
        <v>2</v>
      </c>
      <c r="D240" s="34">
        <v>0</v>
      </c>
      <c r="E240" s="29" t="s">
        <v>403</v>
      </c>
      <c r="F240" s="30"/>
      <c r="G240" s="31">
        <f>SUM(G242)</f>
        <v>0</v>
      </c>
      <c r="H240" s="31">
        <f t="shared" ref="H240:O240" si="165">SUM(H242)</f>
        <v>0</v>
      </c>
      <c r="I240" s="31">
        <f t="shared" si="165"/>
        <v>0</v>
      </c>
      <c r="J240" s="31">
        <f t="shared" si="165"/>
        <v>0</v>
      </c>
      <c r="K240" s="31">
        <f t="shared" si="165"/>
        <v>0</v>
      </c>
      <c r="L240" s="31">
        <f t="shared" si="165"/>
        <v>0</v>
      </c>
      <c r="M240" s="211">
        <f t="shared" si="165"/>
        <v>0</v>
      </c>
      <c r="N240" s="31">
        <f t="shared" si="165"/>
        <v>0</v>
      </c>
      <c r="O240" s="31">
        <f t="shared" si="165"/>
        <v>0</v>
      </c>
      <c r="P240" s="32">
        <f t="shared" si="149"/>
        <v>0</v>
      </c>
      <c r="Q240" s="32">
        <f t="shared" si="149"/>
        <v>0</v>
      </c>
      <c r="R240" s="32">
        <f t="shared" si="149"/>
        <v>0</v>
      </c>
      <c r="S240" s="211">
        <f t="shared" ref="S240:X240" si="166">SUM(S242)</f>
        <v>0</v>
      </c>
      <c r="T240" s="31">
        <f t="shared" si="166"/>
        <v>0</v>
      </c>
      <c r="U240" s="31">
        <f t="shared" si="166"/>
        <v>0</v>
      </c>
      <c r="V240" s="211">
        <f t="shared" si="166"/>
        <v>0</v>
      </c>
      <c r="W240" s="31">
        <f t="shared" si="166"/>
        <v>0</v>
      </c>
      <c r="X240" s="31">
        <f t="shared" si="166"/>
        <v>0</v>
      </c>
      <c r="Y240" s="33"/>
      <c r="AA240" s="197"/>
      <c r="AB240" s="196"/>
      <c r="AC240" s="196"/>
    </row>
    <row r="241" spans="1:29">
      <c r="A241" s="17"/>
      <c r="B241" s="35"/>
      <c r="C241" s="35"/>
      <c r="D241" s="35"/>
      <c r="E241" s="36"/>
      <c r="F241" s="37"/>
      <c r="G241" s="38"/>
      <c r="H241" s="38"/>
      <c r="I241" s="38"/>
      <c r="J241" s="38"/>
      <c r="K241" s="38"/>
      <c r="L241" s="38"/>
      <c r="M241" s="212"/>
      <c r="N241" s="38"/>
      <c r="O241" s="38"/>
      <c r="P241" s="33">
        <f t="shared" si="149"/>
        <v>0</v>
      </c>
      <c r="Q241" s="33">
        <f t="shared" si="149"/>
        <v>0</v>
      </c>
      <c r="R241" s="33">
        <f t="shared" si="149"/>
        <v>0</v>
      </c>
      <c r="S241" s="212"/>
      <c r="T241" s="38"/>
      <c r="U241" s="38"/>
      <c r="V241" s="212"/>
      <c r="W241" s="38"/>
      <c r="X241" s="38"/>
      <c r="Y241" s="33"/>
      <c r="AA241" s="197"/>
      <c r="AB241" s="196"/>
      <c r="AC241" s="196"/>
    </row>
    <row r="242" spans="1:29">
      <c r="A242" s="17">
        <v>2521</v>
      </c>
      <c r="B242" s="35" t="s">
        <v>399</v>
      </c>
      <c r="C242" s="35">
        <v>2</v>
      </c>
      <c r="D242" s="35">
        <v>1</v>
      </c>
      <c r="E242" s="36" t="s">
        <v>404</v>
      </c>
      <c r="F242" s="37"/>
      <c r="G242" s="38">
        <f>SUM(H242:I242)</f>
        <v>0</v>
      </c>
      <c r="H242" s="38"/>
      <c r="I242" s="38"/>
      <c r="J242" s="38">
        <f>SUM(K242:L242)</f>
        <v>0</v>
      </c>
      <c r="K242" s="38"/>
      <c r="L242" s="38"/>
      <c r="M242" s="212">
        <f>SUM(N242:O242)</f>
        <v>0</v>
      </c>
      <c r="N242" s="38"/>
      <c r="O242" s="38"/>
      <c r="P242" s="33">
        <f t="shared" si="149"/>
        <v>0</v>
      </c>
      <c r="Q242" s="33">
        <f t="shared" si="149"/>
        <v>0</v>
      </c>
      <c r="R242" s="33">
        <f t="shared" si="149"/>
        <v>0</v>
      </c>
      <c r="S242" s="212">
        <f>SUM(T242:U242)</f>
        <v>0</v>
      </c>
      <c r="T242" s="38"/>
      <c r="U242" s="38"/>
      <c r="V242" s="212">
        <f>SUM(W242:X242)</f>
        <v>0</v>
      </c>
      <c r="W242" s="38"/>
      <c r="X242" s="38"/>
      <c r="Y242" s="33"/>
      <c r="AA242" s="197"/>
      <c r="AB242" s="196"/>
      <c r="AC242" s="196"/>
    </row>
    <row r="243" spans="1:29">
      <c r="A243" s="13">
        <v>2530</v>
      </c>
      <c r="B243" s="34" t="s">
        <v>399</v>
      </c>
      <c r="C243" s="34">
        <v>3</v>
      </c>
      <c r="D243" s="34">
        <v>0</v>
      </c>
      <c r="E243" s="29" t="s">
        <v>405</v>
      </c>
      <c r="F243" s="30"/>
      <c r="G243" s="31">
        <f>SUM(G245)</f>
        <v>0</v>
      </c>
      <c r="H243" s="31">
        <f t="shared" ref="H243:O243" si="167">SUM(H245)</f>
        <v>0</v>
      </c>
      <c r="I243" s="31">
        <f t="shared" si="167"/>
        <v>0</v>
      </c>
      <c r="J243" s="31">
        <f t="shared" si="167"/>
        <v>0</v>
      </c>
      <c r="K243" s="31">
        <f t="shared" si="167"/>
        <v>0</v>
      </c>
      <c r="L243" s="31">
        <f t="shared" si="167"/>
        <v>0</v>
      </c>
      <c r="M243" s="211">
        <f t="shared" si="167"/>
        <v>0</v>
      </c>
      <c r="N243" s="31">
        <f t="shared" si="167"/>
        <v>0</v>
      </c>
      <c r="O243" s="31">
        <f t="shared" si="167"/>
        <v>0</v>
      </c>
      <c r="P243" s="32">
        <f t="shared" si="149"/>
        <v>0</v>
      </c>
      <c r="Q243" s="32">
        <f t="shared" si="149"/>
        <v>0</v>
      </c>
      <c r="R243" s="32">
        <f t="shared" si="149"/>
        <v>0</v>
      </c>
      <c r="S243" s="211">
        <f t="shared" ref="S243:X243" si="168">SUM(S245)</f>
        <v>0</v>
      </c>
      <c r="T243" s="31">
        <f t="shared" si="168"/>
        <v>0</v>
      </c>
      <c r="U243" s="31">
        <f t="shared" si="168"/>
        <v>0</v>
      </c>
      <c r="V243" s="211">
        <f t="shared" si="168"/>
        <v>0</v>
      </c>
      <c r="W243" s="31">
        <f t="shared" si="168"/>
        <v>0</v>
      </c>
      <c r="X243" s="31">
        <f t="shared" si="168"/>
        <v>0</v>
      </c>
      <c r="Y243" s="33"/>
      <c r="AA243" s="197"/>
      <c r="AB243" s="196"/>
      <c r="AC243" s="196"/>
    </row>
    <row r="244" spans="1:29">
      <c r="A244" s="17"/>
      <c r="B244" s="35"/>
      <c r="C244" s="35"/>
      <c r="D244" s="35"/>
      <c r="E244" s="36" t="s">
        <v>111</v>
      </c>
      <c r="F244" s="37"/>
      <c r="G244" s="38"/>
      <c r="H244" s="38"/>
      <c r="I244" s="38"/>
      <c r="J244" s="38"/>
      <c r="K244" s="38"/>
      <c r="L244" s="38"/>
      <c r="M244" s="212"/>
      <c r="N244" s="38"/>
      <c r="O244" s="38"/>
      <c r="P244" s="33">
        <f t="shared" si="149"/>
        <v>0</v>
      </c>
      <c r="Q244" s="33">
        <f t="shared" si="149"/>
        <v>0</v>
      </c>
      <c r="R244" s="33">
        <f t="shared" si="149"/>
        <v>0</v>
      </c>
      <c r="S244" s="212"/>
      <c r="T244" s="38"/>
      <c r="U244" s="38"/>
      <c r="V244" s="212"/>
      <c r="W244" s="38"/>
      <c r="X244" s="38"/>
      <c r="Y244" s="33"/>
      <c r="AA244" s="197"/>
      <c r="AB244" s="196"/>
      <c r="AC244" s="196"/>
    </row>
    <row r="245" spans="1:29">
      <c r="A245" s="17">
        <v>2531</v>
      </c>
      <c r="B245" s="35" t="s">
        <v>399</v>
      </c>
      <c r="C245" s="35">
        <v>3</v>
      </c>
      <c r="D245" s="35">
        <v>1</v>
      </c>
      <c r="E245" s="36" t="s">
        <v>405</v>
      </c>
      <c r="F245" s="37"/>
      <c r="G245" s="38">
        <f>SUM(H245:I245)</f>
        <v>0</v>
      </c>
      <c r="H245" s="38"/>
      <c r="I245" s="38"/>
      <c r="J245" s="38">
        <f>SUM(K245:L245)</f>
        <v>0</v>
      </c>
      <c r="K245" s="38"/>
      <c r="L245" s="38"/>
      <c r="M245" s="212">
        <f>SUM(N245:O245)</f>
        <v>0</v>
      </c>
      <c r="N245" s="38"/>
      <c r="O245" s="38"/>
      <c r="P245" s="33">
        <f t="shared" si="149"/>
        <v>0</v>
      </c>
      <c r="Q245" s="33">
        <f t="shared" si="149"/>
        <v>0</v>
      </c>
      <c r="R245" s="33">
        <f t="shared" si="149"/>
        <v>0</v>
      </c>
      <c r="S245" s="212">
        <f>SUM(T245:U245)</f>
        <v>0</v>
      </c>
      <c r="T245" s="38"/>
      <c r="U245" s="38"/>
      <c r="V245" s="212">
        <f>SUM(W245:X245)</f>
        <v>0</v>
      </c>
      <c r="W245" s="38"/>
      <c r="X245" s="38"/>
      <c r="Y245" s="33"/>
      <c r="AA245" s="197"/>
      <c r="AB245" s="196"/>
      <c r="AC245" s="196"/>
    </row>
    <row r="246" spans="1:29" ht="21">
      <c r="A246" s="13">
        <v>2540</v>
      </c>
      <c r="B246" s="34" t="s">
        <v>399</v>
      </c>
      <c r="C246" s="34">
        <v>4</v>
      </c>
      <c r="D246" s="34">
        <v>0</v>
      </c>
      <c r="E246" s="29" t="s">
        <v>406</v>
      </c>
      <c r="F246" s="30"/>
      <c r="G246" s="31">
        <f>SUM(G248)</f>
        <v>0</v>
      </c>
      <c r="H246" s="31">
        <f t="shared" ref="H246:O246" si="169">SUM(H248)</f>
        <v>0</v>
      </c>
      <c r="I246" s="31">
        <f t="shared" si="169"/>
        <v>0</v>
      </c>
      <c r="J246" s="31">
        <f t="shared" si="169"/>
        <v>0</v>
      </c>
      <c r="K246" s="31">
        <f t="shared" si="169"/>
        <v>0</v>
      </c>
      <c r="L246" s="31">
        <f t="shared" si="169"/>
        <v>0</v>
      </c>
      <c r="M246" s="211">
        <f t="shared" si="169"/>
        <v>0</v>
      </c>
      <c r="N246" s="31">
        <f t="shared" si="169"/>
        <v>0</v>
      </c>
      <c r="O246" s="31">
        <f t="shared" si="169"/>
        <v>0</v>
      </c>
      <c r="P246" s="32">
        <f t="shared" si="149"/>
        <v>0</v>
      </c>
      <c r="Q246" s="32">
        <f t="shared" si="149"/>
        <v>0</v>
      </c>
      <c r="R246" s="32">
        <f t="shared" si="149"/>
        <v>0</v>
      </c>
      <c r="S246" s="211">
        <f t="shared" ref="S246:X246" si="170">SUM(S248)</f>
        <v>0</v>
      </c>
      <c r="T246" s="31">
        <f t="shared" si="170"/>
        <v>0</v>
      </c>
      <c r="U246" s="31">
        <f t="shared" si="170"/>
        <v>0</v>
      </c>
      <c r="V246" s="211">
        <f t="shared" si="170"/>
        <v>0</v>
      </c>
      <c r="W246" s="31">
        <f t="shared" si="170"/>
        <v>0</v>
      </c>
      <c r="X246" s="31">
        <f t="shared" si="170"/>
        <v>0</v>
      </c>
      <c r="Y246" s="33"/>
      <c r="AA246" s="197"/>
      <c r="AB246" s="196"/>
      <c r="AC246" s="196"/>
    </row>
    <row r="247" spans="1:29">
      <c r="A247" s="17"/>
      <c r="B247" s="35"/>
      <c r="C247" s="35"/>
      <c r="D247" s="35"/>
      <c r="E247" s="36" t="s">
        <v>111</v>
      </c>
      <c r="F247" s="37"/>
      <c r="G247" s="38"/>
      <c r="H247" s="38"/>
      <c r="I247" s="38"/>
      <c r="J247" s="38"/>
      <c r="K247" s="38"/>
      <c r="L247" s="38"/>
      <c r="M247" s="212"/>
      <c r="N247" s="38"/>
      <c r="O247" s="38"/>
      <c r="P247" s="33">
        <f t="shared" si="149"/>
        <v>0</v>
      </c>
      <c r="Q247" s="33">
        <f t="shared" si="149"/>
        <v>0</v>
      </c>
      <c r="R247" s="33">
        <f t="shared" si="149"/>
        <v>0</v>
      </c>
      <c r="S247" s="212"/>
      <c r="T247" s="38"/>
      <c r="U247" s="38"/>
      <c r="V247" s="212"/>
      <c r="W247" s="38"/>
      <c r="X247" s="38"/>
      <c r="Y247" s="33"/>
      <c r="AA247" s="197"/>
      <c r="AB247" s="196"/>
      <c r="AC247" s="196"/>
    </row>
    <row r="248" spans="1:29">
      <c r="A248" s="17">
        <v>2541</v>
      </c>
      <c r="B248" s="35" t="s">
        <v>399</v>
      </c>
      <c r="C248" s="35">
        <v>4</v>
      </c>
      <c r="D248" s="35">
        <v>1</v>
      </c>
      <c r="E248" s="36" t="s">
        <v>406</v>
      </c>
      <c r="F248" s="37"/>
      <c r="G248" s="38">
        <f>SUM(H248:I248)</f>
        <v>0</v>
      </c>
      <c r="H248" s="38"/>
      <c r="I248" s="38"/>
      <c r="J248" s="38">
        <f>SUM(K248:L248)</f>
        <v>0</v>
      </c>
      <c r="K248" s="38"/>
      <c r="L248" s="38"/>
      <c r="M248" s="212">
        <f>SUM(N248:O248)</f>
        <v>0</v>
      </c>
      <c r="N248" s="38"/>
      <c r="O248" s="38"/>
      <c r="P248" s="33">
        <f t="shared" si="149"/>
        <v>0</v>
      </c>
      <c r="Q248" s="33">
        <f t="shared" si="149"/>
        <v>0</v>
      </c>
      <c r="R248" s="33">
        <f t="shared" si="149"/>
        <v>0</v>
      </c>
      <c r="S248" s="212">
        <f>SUM(T248:U248)</f>
        <v>0</v>
      </c>
      <c r="T248" s="38"/>
      <c r="U248" s="38"/>
      <c r="V248" s="212">
        <f>SUM(W248:X248)</f>
        <v>0</v>
      </c>
      <c r="W248" s="38"/>
      <c r="X248" s="38"/>
      <c r="Y248" s="33"/>
      <c r="AA248" s="197"/>
      <c r="AB248" s="196"/>
      <c r="AC248" s="196"/>
    </row>
    <row r="249" spans="1:29" ht="21">
      <c r="A249" s="13">
        <v>2550</v>
      </c>
      <c r="B249" s="34" t="s">
        <v>399</v>
      </c>
      <c r="C249" s="34">
        <v>5</v>
      </c>
      <c r="D249" s="34">
        <v>0</v>
      </c>
      <c r="E249" s="29" t="s">
        <v>407</v>
      </c>
      <c r="F249" s="30"/>
      <c r="G249" s="31">
        <f>SUM(G251)</f>
        <v>0</v>
      </c>
      <c r="H249" s="31">
        <f t="shared" ref="H249:O249" si="171">SUM(H251)</f>
        <v>0</v>
      </c>
      <c r="I249" s="31">
        <f t="shared" si="171"/>
        <v>0</v>
      </c>
      <c r="J249" s="31">
        <f t="shared" si="171"/>
        <v>0</v>
      </c>
      <c r="K249" s="31">
        <f t="shared" si="171"/>
        <v>0</v>
      </c>
      <c r="L249" s="31">
        <f t="shared" si="171"/>
        <v>0</v>
      </c>
      <c r="M249" s="211">
        <f t="shared" si="171"/>
        <v>0</v>
      </c>
      <c r="N249" s="31">
        <f t="shared" si="171"/>
        <v>0</v>
      </c>
      <c r="O249" s="31">
        <f t="shared" si="171"/>
        <v>0</v>
      </c>
      <c r="P249" s="32">
        <f t="shared" si="149"/>
        <v>0</v>
      </c>
      <c r="Q249" s="32">
        <f t="shared" si="149"/>
        <v>0</v>
      </c>
      <c r="R249" s="32">
        <f t="shared" si="149"/>
        <v>0</v>
      </c>
      <c r="S249" s="211">
        <f t="shared" ref="S249:X249" si="172">SUM(S251)</f>
        <v>0</v>
      </c>
      <c r="T249" s="31">
        <f t="shared" si="172"/>
        <v>0</v>
      </c>
      <c r="U249" s="31">
        <f t="shared" si="172"/>
        <v>0</v>
      </c>
      <c r="V249" s="211">
        <f t="shared" si="172"/>
        <v>0</v>
      </c>
      <c r="W249" s="31">
        <f t="shared" si="172"/>
        <v>0</v>
      </c>
      <c r="X249" s="31">
        <f t="shared" si="172"/>
        <v>0</v>
      </c>
      <c r="Y249" s="33"/>
      <c r="AA249" s="197"/>
      <c r="AB249" s="196"/>
      <c r="AC249" s="196"/>
    </row>
    <row r="250" spans="1:29">
      <c r="A250" s="17"/>
      <c r="B250" s="35"/>
      <c r="C250" s="35"/>
      <c r="D250" s="35"/>
      <c r="E250" s="36" t="s">
        <v>111</v>
      </c>
      <c r="F250" s="37"/>
      <c r="G250" s="38"/>
      <c r="H250" s="38"/>
      <c r="I250" s="38"/>
      <c r="J250" s="38"/>
      <c r="K250" s="38"/>
      <c r="L250" s="38"/>
      <c r="M250" s="212"/>
      <c r="N250" s="38"/>
      <c r="O250" s="38"/>
      <c r="P250" s="33">
        <f t="shared" si="149"/>
        <v>0</v>
      </c>
      <c r="Q250" s="33">
        <f t="shared" si="149"/>
        <v>0</v>
      </c>
      <c r="R250" s="33">
        <f t="shared" si="149"/>
        <v>0</v>
      </c>
      <c r="S250" s="212"/>
      <c r="T250" s="38"/>
      <c r="U250" s="38"/>
      <c r="V250" s="212"/>
      <c r="W250" s="38"/>
      <c r="X250" s="38"/>
      <c r="Y250" s="33"/>
      <c r="AA250" s="197"/>
      <c r="AB250" s="196"/>
      <c r="AC250" s="196"/>
    </row>
    <row r="251" spans="1:29" ht="21">
      <c r="A251" s="17">
        <v>2551</v>
      </c>
      <c r="B251" s="35" t="s">
        <v>399</v>
      </c>
      <c r="C251" s="35">
        <v>5</v>
      </c>
      <c r="D251" s="35">
        <v>1</v>
      </c>
      <c r="E251" s="36" t="s">
        <v>407</v>
      </c>
      <c r="F251" s="37"/>
      <c r="G251" s="38">
        <f>SUM(H251:I251)</f>
        <v>0</v>
      </c>
      <c r="H251" s="38"/>
      <c r="I251" s="38"/>
      <c r="J251" s="38">
        <f>SUM(K251:L251)</f>
        <v>0</v>
      </c>
      <c r="K251" s="38"/>
      <c r="L251" s="38"/>
      <c r="M251" s="212">
        <f>SUM(N251:O251)</f>
        <v>0</v>
      </c>
      <c r="N251" s="38"/>
      <c r="O251" s="38"/>
      <c r="P251" s="33">
        <f t="shared" si="149"/>
        <v>0</v>
      </c>
      <c r="Q251" s="33">
        <f t="shared" si="149"/>
        <v>0</v>
      </c>
      <c r="R251" s="33">
        <f t="shared" si="149"/>
        <v>0</v>
      </c>
      <c r="S251" s="212">
        <f>SUM(T251:U251)</f>
        <v>0</v>
      </c>
      <c r="T251" s="38"/>
      <c r="U251" s="38"/>
      <c r="V251" s="212">
        <f>SUM(W251:X251)</f>
        <v>0</v>
      </c>
      <c r="W251" s="38"/>
      <c r="X251" s="38"/>
      <c r="Y251" s="33"/>
      <c r="AA251" s="197"/>
      <c r="AB251" s="196"/>
      <c r="AC251" s="196"/>
    </row>
    <row r="252" spans="1:29" ht="21">
      <c r="A252" s="13">
        <v>2560</v>
      </c>
      <c r="B252" s="34" t="s">
        <v>399</v>
      </c>
      <c r="C252" s="34">
        <v>6</v>
      </c>
      <c r="D252" s="34">
        <v>0</v>
      </c>
      <c r="E252" s="29" t="s">
        <v>408</v>
      </c>
      <c r="F252" s="30"/>
      <c r="G252" s="31">
        <f>SUM(G254)</f>
        <v>177472.16219999999</v>
      </c>
      <c r="H252" s="31">
        <f t="shared" ref="H252:O252" si="173">SUM(H254)</f>
        <v>135452.36319999999</v>
      </c>
      <c r="I252" s="31">
        <f t="shared" si="173"/>
        <v>42019.798999999999</v>
      </c>
      <c r="J252" s="31">
        <f t="shared" si="173"/>
        <v>331931.19200000004</v>
      </c>
      <c r="K252" s="31">
        <f t="shared" si="173"/>
        <v>197775.64300000001</v>
      </c>
      <c r="L252" s="31">
        <f t="shared" si="173"/>
        <v>134155.549</v>
      </c>
      <c r="M252" s="211">
        <f t="shared" si="173"/>
        <v>351509.3</v>
      </c>
      <c r="N252" s="31">
        <f t="shared" si="173"/>
        <v>218928.75099999999</v>
      </c>
      <c r="O252" s="31">
        <f t="shared" si="173"/>
        <v>132580.549</v>
      </c>
      <c r="P252" s="32">
        <f t="shared" si="149"/>
        <v>19578.107999999949</v>
      </c>
      <c r="Q252" s="32">
        <f t="shared" si="149"/>
        <v>21153.107999999978</v>
      </c>
      <c r="R252" s="32">
        <f t="shared" si="149"/>
        <v>-1575</v>
      </c>
      <c r="S252" s="211">
        <f t="shared" ref="S252:X252" si="174">SUM(S254)</f>
        <v>359355.23239999998</v>
      </c>
      <c r="T252" s="31">
        <f t="shared" si="174"/>
        <v>226774.68339999998</v>
      </c>
      <c r="U252" s="31">
        <f t="shared" si="174"/>
        <v>132580.549</v>
      </c>
      <c r="V252" s="211">
        <f t="shared" si="174"/>
        <v>375831.69043999998</v>
      </c>
      <c r="W252" s="31">
        <f t="shared" si="174"/>
        <v>243251.14143999998</v>
      </c>
      <c r="X252" s="31">
        <f t="shared" si="174"/>
        <v>132580.549</v>
      </c>
      <c r="Y252" s="33"/>
      <c r="AA252" s="197"/>
      <c r="AB252" s="196"/>
      <c r="AC252" s="196"/>
    </row>
    <row r="253" spans="1:29">
      <c r="A253" s="17"/>
      <c r="B253" s="35"/>
      <c r="C253" s="35"/>
      <c r="D253" s="35"/>
      <c r="E253" s="36" t="s">
        <v>111</v>
      </c>
      <c r="F253" s="37"/>
      <c r="G253" s="38"/>
      <c r="H253" s="38"/>
      <c r="I253" s="38"/>
      <c r="J253" s="38"/>
      <c r="K253" s="38"/>
      <c r="L253" s="38"/>
      <c r="M253" s="212"/>
      <c r="N253" s="38"/>
      <c r="O253" s="38"/>
      <c r="P253" s="33">
        <f t="shared" si="149"/>
        <v>0</v>
      </c>
      <c r="Q253" s="33">
        <f t="shared" si="149"/>
        <v>0</v>
      </c>
      <c r="R253" s="33">
        <f t="shared" si="149"/>
        <v>0</v>
      </c>
      <c r="S253" s="212"/>
      <c r="T253" s="38"/>
      <c r="U253" s="38"/>
      <c r="V253" s="212"/>
      <c r="W253" s="38"/>
      <c r="X253" s="38"/>
      <c r="Y253" s="33"/>
      <c r="AA253" s="197"/>
      <c r="AB253" s="196"/>
      <c r="AC253" s="196"/>
    </row>
    <row r="254" spans="1:29" ht="21">
      <c r="A254" s="17">
        <v>2561</v>
      </c>
      <c r="B254" s="35" t="s">
        <v>399</v>
      </c>
      <c r="C254" s="35">
        <v>6</v>
      </c>
      <c r="D254" s="35">
        <v>1</v>
      </c>
      <c r="E254" s="36" t="s">
        <v>408</v>
      </c>
      <c r="F254" s="37"/>
      <c r="G254" s="38">
        <f>SUM(G255:G266)</f>
        <v>177472.16219999999</v>
      </c>
      <c r="H254" s="38">
        <f>SUM(H255:H266)</f>
        <v>135452.36319999999</v>
      </c>
      <c r="I254" s="38">
        <f>SUM(I255:I266)</f>
        <v>42019.798999999999</v>
      </c>
      <c r="J254" s="38">
        <f>SUM(J255:J266)</f>
        <v>331931.19200000004</v>
      </c>
      <c r="K254" s="38">
        <f t="shared" ref="K254:X254" si="175">SUM(K255:K266)</f>
        <v>197775.64300000001</v>
      </c>
      <c r="L254" s="38">
        <f t="shared" si="175"/>
        <v>134155.549</v>
      </c>
      <c r="M254" s="212">
        <f t="shared" si="175"/>
        <v>351509.3</v>
      </c>
      <c r="N254" s="38">
        <f t="shared" si="175"/>
        <v>218928.75099999999</v>
      </c>
      <c r="O254" s="38">
        <f t="shared" si="175"/>
        <v>132580.549</v>
      </c>
      <c r="P254" s="38">
        <f t="shared" si="175"/>
        <v>24578.107999999993</v>
      </c>
      <c r="Q254" s="38">
        <f t="shared" si="175"/>
        <v>26153.107999999993</v>
      </c>
      <c r="R254" s="38">
        <f t="shared" si="175"/>
        <v>-1575</v>
      </c>
      <c r="S254" s="212">
        <f t="shared" si="175"/>
        <v>359355.23239999998</v>
      </c>
      <c r="T254" s="38">
        <f t="shared" si="175"/>
        <v>226774.68339999998</v>
      </c>
      <c r="U254" s="38">
        <f t="shared" si="175"/>
        <v>132580.549</v>
      </c>
      <c r="V254" s="212">
        <f t="shared" si="175"/>
        <v>375831.69043999998</v>
      </c>
      <c r="W254" s="38">
        <f t="shared" si="175"/>
        <v>243251.14143999998</v>
      </c>
      <c r="X254" s="38">
        <f t="shared" si="175"/>
        <v>132580.549</v>
      </c>
      <c r="Y254" s="33"/>
      <c r="AA254" s="197"/>
      <c r="AB254" s="196"/>
      <c r="AC254" s="196"/>
    </row>
    <row r="255" spans="1:29">
      <c r="A255" s="17"/>
      <c r="B255" s="35"/>
      <c r="C255" s="35"/>
      <c r="D255" s="35"/>
      <c r="E255" s="39" t="s">
        <v>409</v>
      </c>
      <c r="F255" s="40">
        <v>4111</v>
      </c>
      <c r="G255" s="38">
        <f t="shared" ref="G255:G266" si="176">SUM(H255:I255)</f>
        <v>99411.706999999995</v>
      </c>
      <c r="H255" s="38">
        <v>99411.706999999995</v>
      </c>
      <c r="I255" s="38"/>
      <c r="J255" s="38">
        <f t="shared" ref="J255:J266" si="177">SUM(K255:L255)</f>
        <v>130765.54</v>
      </c>
      <c r="K255" s="38">
        <v>130765.54</v>
      </c>
      <c r="L255" s="38"/>
      <c r="M255" s="212">
        <f>SUM(N255:O255)</f>
        <v>156918.64799999999</v>
      </c>
      <c r="N255" s="38">
        <f>+K255+K255*0.2</f>
        <v>156918.64799999999</v>
      </c>
      <c r="O255" s="38"/>
      <c r="P255" s="33">
        <f t="shared" ref="P255" si="178">M255-J255</f>
        <v>26153.107999999993</v>
      </c>
      <c r="Q255" s="33">
        <f t="shared" ref="Q255" si="179">N255-K255</f>
        <v>26153.107999999993</v>
      </c>
      <c r="R255" s="33">
        <f t="shared" ref="R255" si="180">O255-L255</f>
        <v>0</v>
      </c>
      <c r="S255" s="212">
        <f>SUM(T255:U255)</f>
        <v>164764.58039999998</v>
      </c>
      <c r="T255" s="33">
        <f>+N255+N255*5/100</f>
        <v>164764.58039999998</v>
      </c>
      <c r="U255" s="38"/>
      <c r="V255" s="212">
        <f>SUM(W255:X255)</f>
        <v>181241.03843999997</v>
      </c>
      <c r="W255" s="38">
        <f>+T255+T255*10/100</f>
        <v>181241.03843999997</v>
      </c>
      <c r="X255" s="38"/>
      <c r="Y255" s="33"/>
      <c r="AA255" s="197"/>
      <c r="AB255" s="196"/>
      <c r="AC255" s="196"/>
    </row>
    <row r="256" spans="1:29">
      <c r="A256" s="17"/>
      <c r="B256" s="35"/>
      <c r="C256" s="35"/>
      <c r="D256" s="35"/>
      <c r="E256" s="39" t="s">
        <v>410</v>
      </c>
      <c r="F256" s="39">
        <v>4213</v>
      </c>
      <c r="G256" s="38">
        <f t="shared" si="176"/>
        <v>22293.199400000001</v>
      </c>
      <c r="H256" s="38">
        <v>22293.199400000001</v>
      </c>
      <c r="I256" s="38"/>
      <c r="J256" s="38">
        <f t="shared" si="177"/>
        <v>31971.753000000001</v>
      </c>
      <c r="K256" s="38">
        <v>31971.753000000001</v>
      </c>
      <c r="L256" s="38"/>
      <c r="M256" s="212">
        <f t="shared" ref="M256:M262" si="181">SUM(N256:O256)</f>
        <v>31971.753000000001</v>
      </c>
      <c r="N256" s="38">
        <v>31971.753000000001</v>
      </c>
      <c r="O256" s="38"/>
      <c r="P256" s="33">
        <f t="shared" si="149"/>
        <v>0</v>
      </c>
      <c r="Q256" s="33">
        <f t="shared" si="149"/>
        <v>0</v>
      </c>
      <c r="R256" s="33">
        <f t="shared" si="149"/>
        <v>0</v>
      </c>
      <c r="S256" s="212">
        <f t="shared" ref="S256:S262" si="182">SUM(T256:U256)</f>
        <v>31971.753000000001</v>
      </c>
      <c r="T256" s="38">
        <v>31971.753000000001</v>
      </c>
      <c r="U256" s="38"/>
      <c r="V256" s="212">
        <f t="shared" ref="V256:V262" si="183">SUM(W256:X256)</f>
        <v>31971.753000000001</v>
      </c>
      <c r="W256" s="38">
        <v>31971.753000000001</v>
      </c>
      <c r="X256" s="38"/>
      <c r="Y256" s="33"/>
      <c r="AA256" s="197"/>
      <c r="AB256" s="196"/>
      <c r="AC256" s="196"/>
    </row>
    <row r="257" spans="1:29">
      <c r="A257" s="17"/>
      <c r="B257" s="35"/>
      <c r="C257" s="35"/>
      <c r="D257" s="35"/>
      <c r="E257" s="39" t="s">
        <v>411</v>
      </c>
      <c r="F257" s="39" t="s">
        <v>412</v>
      </c>
      <c r="G257" s="38">
        <f t="shared" si="176"/>
        <v>2800</v>
      </c>
      <c r="H257" s="38">
        <v>2800</v>
      </c>
      <c r="I257" s="38"/>
      <c r="J257" s="38">
        <f t="shared" si="177"/>
        <v>6200</v>
      </c>
      <c r="K257" s="38">
        <v>6200</v>
      </c>
      <c r="L257" s="38"/>
      <c r="M257" s="212">
        <f t="shared" si="181"/>
        <v>6200</v>
      </c>
      <c r="N257" s="38">
        <v>6200</v>
      </c>
      <c r="O257" s="38"/>
      <c r="P257" s="33">
        <f t="shared" si="149"/>
        <v>0</v>
      </c>
      <c r="Q257" s="33">
        <f t="shared" si="149"/>
        <v>0</v>
      </c>
      <c r="R257" s="33">
        <f t="shared" si="149"/>
        <v>0</v>
      </c>
      <c r="S257" s="212">
        <f t="shared" si="182"/>
        <v>6200</v>
      </c>
      <c r="T257" s="38">
        <v>6200</v>
      </c>
      <c r="U257" s="38"/>
      <c r="V257" s="212">
        <f t="shared" si="183"/>
        <v>6200</v>
      </c>
      <c r="W257" s="38">
        <v>6200</v>
      </c>
      <c r="X257" s="38"/>
      <c r="Y257" s="33"/>
      <c r="AA257" s="197"/>
      <c r="AB257" s="196"/>
      <c r="AC257" s="196"/>
    </row>
    <row r="258" spans="1:29" ht="21">
      <c r="A258" s="194"/>
      <c r="B258" s="35"/>
      <c r="C258" s="35"/>
      <c r="D258" s="35"/>
      <c r="E258" s="39" t="s">
        <v>632</v>
      </c>
      <c r="F258" s="39" t="s">
        <v>631</v>
      </c>
      <c r="G258" s="38"/>
      <c r="H258" s="38"/>
      <c r="I258" s="38"/>
      <c r="J258" s="38">
        <f t="shared" si="177"/>
        <v>5000</v>
      </c>
      <c r="K258" s="38">
        <v>5000</v>
      </c>
      <c r="L258" s="38"/>
      <c r="M258" s="212"/>
      <c r="N258" s="38"/>
      <c r="O258" s="38"/>
      <c r="P258" s="33"/>
      <c r="Q258" s="33"/>
      <c r="R258" s="33"/>
      <c r="S258" s="212"/>
      <c r="T258" s="38"/>
      <c r="U258" s="38"/>
      <c r="V258" s="212"/>
      <c r="W258" s="38"/>
      <c r="X258" s="38"/>
      <c r="Y258" s="33"/>
      <c r="AA258" s="197"/>
      <c r="AB258" s="196"/>
      <c r="AC258" s="196"/>
    </row>
    <row r="259" spans="1:29">
      <c r="A259" s="17"/>
      <c r="B259" s="35"/>
      <c r="C259" s="35"/>
      <c r="D259" s="35"/>
      <c r="E259" s="39" t="s">
        <v>413</v>
      </c>
      <c r="F259" s="39">
        <v>4262</v>
      </c>
      <c r="G259" s="38">
        <f t="shared" si="176"/>
        <v>2303.5</v>
      </c>
      <c r="H259" s="38">
        <v>2303.5</v>
      </c>
      <c r="I259" s="38"/>
      <c r="J259" s="38">
        <f t="shared" si="177"/>
        <v>3500</v>
      </c>
      <c r="K259" s="38">
        <v>3500</v>
      </c>
      <c r="L259" s="38"/>
      <c r="M259" s="212">
        <f t="shared" si="181"/>
        <v>3500</v>
      </c>
      <c r="N259" s="38">
        <v>3500</v>
      </c>
      <c r="O259" s="38"/>
      <c r="P259" s="33">
        <f t="shared" si="149"/>
        <v>0</v>
      </c>
      <c r="Q259" s="33">
        <f t="shared" si="149"/>
        <v>0</v>
      </c>
      <c r="R259" s="33">
        <f t="shared" si="149"/>
        <v>0</v>
      </c>
      <c r="S259" s="212">
        <f t="shared" si="182"/>
        <v>3500</v>
      </c>
      <c r="T259" s="38">
        <v>3500</v>
      </c>
      <c r="U259" s="38"/>
      <c r="V259" s="212">
        <f t="shared" si="183"/>
        <v>3500</v>
      </c>
      <c r="W259" s="38">
        <v>3500</v>
      </c>
      <c r="X259" s="38"/>
      <c r="Y259" s="33"/>
      <c r="AA259" s="197"/>
      <c r="AB259" s="196"/>
      <c r="AC259" s="196"/>
    </row>
    <row r="260" spans="1:29">
      <c r="A260" s="17"/>
      <c r="B260" s="35"/>
      <c r="C260" s="35"/>
      <c r="D260" s="35"/>
      <c r="E260" s="39" t="s">
        <v>414</v>
      </c>
      <c r="F260" s="40">
        <v>4264</v>
      </c>
      <c r="G260" s="38">
        <f t="shared" si="176"/>
        <v>5697.9759999999997</v>
      </c>
      <c r="H260" s="38">
        <v>5697.9759999999997</v>
      </c>
      <c r="I260" s="38"/>
      <c r="J260" s="38">
        <f t="shared" si="177"/>
        <v>15211.85</v>
      </c>
      <c r="K260" s="38">
        <v>15211.85</v>
      </c>
      <c r="L260" s="38"/>
      <c r="M260" s="212">
        <f t="shared" si="181"/>
        <v>15211.85</v>
      </c>
      <c r="N260" s="38">
        <v>15211.85</v>
      </c>
      <c r="O260" s="38"/>
      <c r="P260" s="33">
        <f t="shared" si="149"/>
        <v>0</v>
      </c>
      <c r="Q260" s="33">
        <f t="shared" si="149"/>
        <v>0</v>
      </c>
      <c r="R260" s="33">
        <f t="shared" si="149"/>
        <v>0</v>
      </c>
      <c r="S260" s="212">
        <f t="shared" si="182"/>
        <v>15211.85</v>
      </c>
      <c r="T260" s="38">
        <v>15211.85</v>
      </c>
      <c r="U260" s="38"/>
      <c r="V260" s="212">
        <f t="shared" si="183"/>
        <v>15211.85</v>
      </c>
      <c r="W260" s="38">
        <v>15211.85</v>
      </c>
      <c r="X260" s="38"/>
      <c r="Y260" s="33"/>
      <c r="AA260" s="197"/>
      <c r="AB260" s="196"/>
      <c r="AC260" s="196"/>
    </row>
    <row r="261" spans="1:29">
      <c r="A261" s="17"/>
      <c r="B261" s="35"/>
      <c r="C261" s="35"/>
      <c r="D261" s="35"/>
      <c r="E261" s="39" t="s">
        <v>415</v>
      </c>
      <c r="F261" s="39">
        <v>4269</v>
      </c>
      <c r="G261" s="38">
        <f t="shared" si="176"/>
        <v>2945.9807999999998</v>
      </c>
      <c r="H261" s="38">
        <v>2945.9807999999998</v>
      </c>
      <c r="I261" s="38"/>
      <c r="J261" s="38">
        <f t="shared" si="177"/>
        <v>5126.5</v>
      </c>
      <c r="K261" s="38">
        <v>5126.5</v>
      </c>
      <c r="L261" s="38"/>
      <c r="M261" s="212">
        <f t="shared" si="181"/>
        <v>5126.5</v>
      </c>
      <c r="N261" s="38">
        <v>5126.5</v>
      </c>
      <c r="O261" s="38"/>
      <c r="P261" s="33">
        <f t="shared" si="149"/>
        <v>0</v>
      </c>
      <c r="Q261" s="33">
        <f t="shared" si="149"/>
        <v>0</v>
      </c>
      <c r="R261" s="33">
        <f t="shared" si="149"/>
        <v>0</v>
      </c>
      <c r="S261" s="212">
        <f t="shared" si="182"/>
        <v>5126.5</v>
      </c>
      <c r="T261" s="38">
        <v>5126.5</v>
      </c>
      <c r="U261" s="38"/>
      <c r="V261" s="212">
        <f t="shared" si="183"/>
        <v>5126.5</v>
      </c>
      <c r="W261" s="38">
        <v>5126.5</v>
      </c>
      <c r="X261" s="38"/>
      <c r="Y261" s="33"/>
      <c r="AA261" s="197"/>
      <c r="AB261" s="196"/>
      <c r="AC261" s="196"/>
    </row>
    <row r="262" spans="1:29" ht="21">
      <c r="A262" s="17"/>
      <c r="B262" s="35"/>
      <c r="C262" s="35"/>
      <c r="D262" s="35"/>
      <c r="E262" s="39" t="s">
        <v>300</v>
      </c>
      <c r="F262" s="39">
        <v>4637</v>
      </c>
      <c r="G262" s="38">
        <f t="shared" si="176"/>
        <v>0</v>
      </c>
      <c r="H262" s="38"/>
      <c r="I262" s="38"/>
      <c r="J262" s="38">
        <f t="shared" si="177"/>
        <v>0</v>
      </c>
      <c r="K262" s="38"/>
      <c r="L262" s="38"/>
      <c r="M262" s="212">
        <f t="shared" si="181"/>
        <v>0</v>
      </c>
      <c r="N262" s="38"/>
      <c r="O262" s="38"/>
      <c r="P262" s="33">
        <f t="shared" si="149"/>
        <v>0</v>
      </c>
      <c r="Q262" s="33">
        <f t="shared" si="149"/>
        <v>0</v>
      </c>
      <c r="R262" s="33">
        <f t="shared" si="149"/>
        <v>0</v>
      </c>
      <c r="S262" s="212">
        <f t="shared" si="182"/>
        <v>0</v>
      </c>
      <c r="T262" s="38"/>
      <c r="U262" s="38"/>
      <c r="V262" s="212">
        <f t="shared" si="183"/>
        <v>0</v>
      </c>
      <c r="W262" s="38"/>
      <c r="X262" s="38"/>
      <c r="Y262" s="33"/>
      <c r="AA262" s="197"/>
      <c r="AB262" s="196"/>
      <c r="AC262" s="196"/>
    </row>
    <row r="263" spans="1:29">
      <c r="A263" s="17"/>
      <c r="B263" s="35"/>
      <c r="C263" s="35"/>
      <c r="D263" s="35"/>
      <c r="E263" s="39" t="s">
        <v>416</v>
      </c>
      <c r="F263" s="40">
        <v>5113</v>
      </c>
      <c r="G263" s="38">
        <f t="shared" si="176"/>
        <v>39058.798999999999</v>
      </c>
      <c r="H263" s="38"/>
      <c r="I263" s="38">
        <v>39058.798999999999</v>
      </c>
      <c r="J263" s="38">
        <f t="shared" si="177"/>
        <v>120285.66899999999</v>
      </c>
      <c r="K263" s="38"/>
      <c r="L263" s="38">
        <v>120285.66899999999</v>
      </c>
      <c r="M263" s="212">
        <f>SUM(N263:O263)</f>
        <v>120285.66899999999</v>
      </c>
      <c r="N263" s="38"/>
      <c r="O263" s="38">
        <v>120285.66899999999</v>
      </c>
      <c r="P263" s="33">
        <f>M263-J263</f>
        <v>0</v>
      </c>
      <c r="Q263" s="33">
        <f>N263-K263</f>
        <v>0</v>
      </c>
      <c r="R263" s="33">
        <f>O263-L263</f>
        <v>0</v>
      </c>
      <c r="S263" s="212">
        <f>SUM(T263:U263)</f>
        <v>120285.66899999999</v>
      </c>
      <c r="T263" s="38"/>
      <c r="U263" s="38">
        <v>120285.66899999999</v>
      </c>
      <c r="V263" s="212">
        <f>SUM(W263:X263)</f>
        <v>120285.66899999999</v>
      </c>
      <c r="W263" s="38"/>
      <c r="X263" s="38">
        <v>120285.66899999999</v>
      </c>
      <c r="Y263" s="33"/>
      <c r="AA263" s="197"/>
      <c r="AB263" s="196"/>
      <c r="AC263" s="196"/>
    </row>
    <row r="264" spans="1:29">
      <c r="A264" s="194"/>
      <c r="B264" s="35"/>
      <c r="C264" s="35"/>
      <c r="D264" s="35"/>
      <c r="E264" s="39" t="s">
        <v>633</v>
      </c>
      <c r="F264" s="40" t="s">
        <v>634</v>
      </c>
      <c r="G264" s="38"/>
      <c r="H264" s="38"/>
      <c r="I264" s="38"/>
      <c r="J264" s="38">
        <f t="shared" si="177"/>
        <v>1575</v>
      </c>
      <c r="K264" s="38"/>
      <c r="L264" s="38">
        <v>1575</v>
      </c>
      <c r="M264" s="212"/>
      <c r="N264" s="38"/>
      <c r="O264" s="38"/>
      <c r="P264" s="33">
        <f t="shared" ref="P264:P266" si="184">M264-J264</f>
        <v>-1575</v>
      </c>
      <c r="Q264" s="33">
        <f t="shared" ref="Q264:Q266" si="185">N264-K264</f>
        <v>0</v>
      </c>
      <c r="R264" s="33">
        <f t="shared" ref="R264:R266" si="186">O264-L264</f>
        <v>-1575</v>
      </c>
      <c r="S264" s="212"/>
      <c r="T264" s="38"/>
      <c r="U264" s="38"/>
      <c r="V264" s="212"/>
      <c r="W264" s="38"/>
      <c r="X264" s="38"/>
      <c r="Y264" s="33"/>
      <c r="AA264" s="197"/>
      <c r="AB264" s="196"/>
      <c r="AC264" s="196"/>
    </row>
    <row r="265" spans="1:29">
      <c r="A265" s="17"/>
      <c r="B265" s="35"/>
      <c r="C265" s="35"/>
      <c r="D265" s="35"/>
      <c r="E265" s="39" t="s">
        <v>268</v>
      </c>
      <c r="F265" s="39">
        <v>5131</v>
      </c>
      <c r="G265" s="38">
        <f t="shared" si="176"/>
        <v>2961</v>
      </c>
      <c r="H265" s="38"/>
      <c r="I265" s="38">
        <v>2961</v>
      </c>
      <c r="J265" s="38">
        <f t="shared" si="177"/>
        <v>7150</v>
      </c>
      <c r="K265" s="38"/>
      <c r="L265" s="38">
        <v>7150</v>
      </c>
      <c r="M265" s="212">
        <f>SUM(N265:O265)</f>
        <v>7150</v>
      </c>
      <c r="N265" s="38"/>
      <c r="O265" s="38">
        <v>7150</v>
      </c>
      <c r="P265" s="33">
        <f t="shared" si="184"/>
        <v>0</v>
      </c>
      <c r="Q265" s="33">
        <f t="shared" si="185"/>
        <v>0</v>
      </c>
      <c r="R265" s="33">
        <f t="shared" si="186"/>
        <v>0</v>
      </c>
      <c r="S265" s="212">
        <f>SUM(T265:U265)</f>
        <v>7150</v>
      </c>
      <c r="T265" s="38"/>
      <c r="U265" s="38">
        <v>7150</v>
      </c>
      <c r="V265" s="212">
        <f>SUM(W265:X265)</f>
        <v>7150</v>
      </c>
      <c r="W265" s="38"/>
      <c r="X265" s="38">
        <v>7150</v>
      </c>
      <c r="Y265" s="33"/>
      <c r="AA265" s="197"/>
      <c r="AB265" s="196"/>
      <c r="AC265" s="196"/>
    </row>
    <row r="266" spans="1:29">
      <c r="A266" s="17"/>
      <c r="B266" s="35"/>
      <c r="C266" s="35"/>
      <c r="D266" s="35"/>
      <c r="E266" s="39" t="s">
        <v>270</v>
      </c>
      <c r="F266" s="40">
        <v>5134</v>
      </c>
      <c r="G266" s="38">
        <f t="shared" si="176"/>
        <v>0</v>
      </c>
      <c r="H266" s="38"/>
      <c r="I266" s="38"/>
      <c r="J266" s="38">
        <f t="shared" si="177"/>
        <v>5144.88</v>
      </c>
      <c r="K266" s="38"/>
      <c r="L266" s="38">
        <v>5144.88</v>
      </c>
      <c r="M266" s="212">
        <f>SUM(N266:O266)</f>
        <v>5144.88</v>
      </c>
      <c r="N266" s="38"/>
      <c r="O266" s="38">
        <v>5144.88</v>
      </c>
      <c r="P266" s="33">
        <f t="shared" si="184"/>
        <v>0</v>
      </c>
      <c r="Q266" s="33">
        <f t="shared" si="185"/>
        <v>0</v>
      </c>
      <c r="R266" s="33">
        <f t="shared" si="186"/>
        <v>0</v>
      </c>
      <c r="S266" s="212">
        <f>SUM(T266:U266)</f>
        <v>5144.88</v>
      </c>
      <c r="T266" s="38"/>
      <c r="U266" s="38">
        <v>5144.88</v>
      </c>
      <c r="V266" s="212">
        <f>SUM(W266:X266)</f>
        <v>5144.88</v>
      </c>
      <c r="W266" s="38"/>
      <c r="X266" s="38">
        <v>5144.88</v>
      </c>
      <c r="Y266" s="33"/>
      <c r="AA266" s="197"/>
      <c r="AB266" s="196"/>
      <c r="AC266" s="196"/>
    </row>
    <row r="267" spans="1:29" ht="42">
      <c r="A267" s="17">
        <v>2600</v>
      </c>
      <c r="B267" s="34" t="s">
        <v>417</v>
      </c>
      <c r="C267" s="34">
        <v>0</v>
      </c>
      <c r="D267" s="34">
        <v>0</v>
      </c>
      <c r="E267" s="29" t="s">
        <v>418</v>
      </c>
      <c r="F267" s="30"/>
      <c r="G267" s="31">
        <f t="shared" ref="G267:O267" si="187">SUM(G269,G272,G275,G280,G290,G293,)</f>
        <v>531139.88540000003</v>
      </c>
      <c r="H267" s="31">
        <f t="shared" si="187"/>
        <v>327832.32659999997</v>
      </c>
      <c r="I267" s="31">
        <f t="shared" si="187"/>
        <v>203307.5588</v>
      </c>
      <c r="J267" s="31">
        <f t="shared" si="187"/>
        <v>1261778.0077999989</v>
      </c>
      <c r="K267" s="31">
        <f t="shared" si="187"/>
        <v>488037.978</v>
      </c>
      <c r="L267" s="31">
        <f t="shared" si="187"/>
        <v>773740.02979999885</v>
      </c>
      <c r="M267" s="211">
        <f t="shared" si="187"/>
        <v>1753513.0071500004</v>
      </c>
      <c r="N267" s="31">
        <f t="shared" si="187"/>
        <v>645580.00015000044</v>
      </c>
      <c r="O267" s="31">
        <f t="shared" si="187"/>
        <v>1107933.0070000002</v>
      </c>
      <c r="P267" s="32">
        <f t="shared" si="149"/>
        <v>491734.99935000157</v>
      </c>
      <c r="Q267" s="32">
        <f t="shared" si="149"/>
        <v>157542.02215000044</v>
      </c>
      <c r="R267" s="32">
        <f t="shared" si="149"/>
        <v>334192.97720000136</v>
      </c>
      <c r="S267" s="211">
        <f t="shared" ref="S267:X267" si="188">SUM(S269,S272,S275,S280,S290,S293,)</f>
        <v>1758736.4975532696</v>
      </c>
      <c r="T267" s="31">
        <f t="shared" si="188"/>
        <v>608736.49755326973</v>
      </c>
      <c r="U267" s="31">
        <f t="shared" si="188"/>
        <v>1150000</v>
      </c>
      <c r="V267" s="211">
        <f t="shared" si="188"/>
        <v>1782520.1265532696</v>
      </c>
      <c r="W267" s="31">
        <f t="shared" si="188"/>
        <v>630020.12655326969</v>
      </c>
      <c r="X267" s="31">
        <f t="shared" si="188"/>
        <v>1152500</v>
      </c>
      <c r="Y267" s="33"/>
      <c r="AA267" s="197"/>
      <c r="AB267" s="196"/>
      <c r="AC267" s="196"/>
    </row>
    <row r="268" spans="1:29">
      <c r="A268" s="17"/>
      <c r="B268" s="35"/>
      <c r="C268" s="35"/>
      <c r="D268" s="35"/>
      <c r="E268" s="36" t="s">
        <v>5</v>
      </c>
      <c r="F268" s="37"/>
      <c r="G268" s="38"/>
      <c r="H268" s="38"/>
      <c r="I268" s="38"/>
      <c r="J268" s="38"/>
      <c r="K268" s="38"/>
      <c r="L268" s="38"/>
      <c r="M268" s="212"/>
      <c r="N268" s="38"/>
      <c r="O268" s="38"/>
      <c r="P268" s="33">
        <f t="shared" si="149"/>
        <v>0</v>
      </c>
      <c r="Q268" s="33">
        <f t="shared" si="149"/>
        <v>0</v>
      </c>
      <c r="R268" s="33">
        <f t="shared" si="149"/>
        <v>0</v>
      </c>
      <c r="S268" s="212"/>
      <c r="T268" s="38"/>
      <c r="U268" s="38"/>
      <c r="V268" s="212"/>
      <c r="W268" s="38"/>
      <c r="X268" s="38"/>
      <c r="Y268" s="33"/>
      <c r="AA268" s="197"/>
      <c r="AB268" s="196"/>
      <c r="AC268" s="196"/>
    </row>
    <row r="269" spans="1:29">
      <c r="A269" s="13">
        <v>2610</v>
      </c>
      <c r="B269" s="34" t="s">
        <v>417</v>
      </c>
      <c r="C269" s="34">
        <v>1</v>
      </c>
      <c r="D269" s="34">
        <v>0</v>
      </c>
      <c r="E269" s="29" t="s">
        <v>419</v>
      </c>
      <c r="F269" s="30"/>
      <c r="G269" s="31">
        <f>SUM(G271)</f>
        <v>0</v>
      </c>
      <c r="H269" s="31">
        <f t="shared" ref="H269:O269" si="189">SUM(H271)</f>
        <v>0</v>
      </c>
      <c r="I269" s="31">
        <f t="shared" si="189"/>
        <v>0</v>
      </c>
      <c r="J269" s="31">
        <f t="shared" si="189"/>
        <v>0</v>
      </c>
      <c r="K269" s="31">
        <f t="shared" si="189"/>
        <v>0</v>
      </c>
      <c r="L269" s="31">
        <f t="shared" si="189"/>
        <v>0</v>
      </c>
      <c r="M269" s="211">
        <f t="shared" si="189"/>
        <v>0</v>
      </c>
      <c r="N269" s="31">
        <f t="shared" si="189"/>
        <v>0</v>
      </c>
      <c r="O269" s="31">
        <f t="shared" si="189"/>
        <v>0</v>
      </c>
      <c r="P269" s="32">
        <f t="shared" si="149"/>
        <v>0</v>
      </c>
      <c r="Q269" s="32">
        <f t="shared" si="149"/>
        <v>0</v>
      </c>
      <c r="R269" s="32">
        <f t="shared" si="149"/>
        <v>0</v>
      </c>
      <c r="S269" s="211">
        <f t="shared" ref="S269:X269" si="190">SUM(S271)</f>
        <v>0</v>
      </c>
      <c r="T269" s="31">
        <f t="shared" si="190"/>
        <v>0</v>
      </c>
      <c r="U269" s="31">
        <f t="shared" si="190"/>
        <v>0</v>
      </c>
      <c r="V269" s="211">
        <f t="shared" si="190"/>
        <v>0</v>
      </c>
      <c r="W269" s="31">
        <f t="shared" si="190"/>
        <v>0</v>
      </c>
      <c r="X269" s="31">
        <f t="shared" si="190"/>
        <v>0</v>
      </c>
      <c r="Y269" s="33"/>
      <c r="AA269" s="197"/>
      <c r="AB269" s="196"/>
      <c r="AC269" s="196"/>
    </row>
    <row r="270" spans="1:29">
      <c r="A270" s="17"/>
      <c r="B270" s="35"/>
      <c r="C270" s="35"/>
      <c r="D270" s="35"/>
      <c r="E270" s="36" t="s">
        <v>111</v>
      </c>
      <c r="F270" s="37"/>
      <c r="G270" s="38"/>
      <c r="H270" s="38"/>
      <c r="I270" s="38"/>
      <c r="J270" s="38"/>
      <c r="K270" s="38"/>
      <c r="L270" s="38"/>
      <c r="M270" s="212"/>
      <c r="N270" s="38"/>
      <c r="O270" s="38"/>
      <c r="P270" s="33">
        <f t="shared" si="149"/>
        <v>0</v>
      </c>
      <c r="Q270" s="33">
        <f t="shared" si="149"/>
        <v>0</v>
      </c>
      <c r="R270" s="33">
        <f t="shared" si="149"/>
        <v>0</v>
      </c>
      <c r="S270" s="212"/>
      <c r="T270" s="38"/>
      <c r="U270" s="38"/>
      <c r="V270" s="212"/>
      <c r="W270" s="38"/>
      <c r="X270" s="38"/>
      <c r="Y270" s="33"/>
      <c r="AA270" s="197"/>
      <c r="AB270" s="196"/>
      <c r="AC270" s="196"/>
    </row>
    <row r="271" spans="1:29">
      <c r="A271" s="17">
        <v>2611</v>
      </c>
      <c r="B271" s="35" t="s">
        <v>417</v>
      </c>
      <c r="C271" s="35">
        <v>1</v>
      </c>
      <c r="D271" s="35">
        <v>1</v>
      </c>
      <c r="E271" s="36" t="s">
        <v>420</v>
      </c>
      <c r="F271" s="37"/>
      <c r="G271" s="38">
        <f>SUM(H271:I271)</f>
        <v>0</v>
      </c>
      <c r="H271" s="38"/>
      <c r="I271" s="38"/>
      <c r="J271" s="38">
        <f>SUM(K271:L271)</f>
        <v>0</v>
      </c>
      <c r="K271" s="38"/>
      <c r="L271" s="38"/>
      <c r="M271" s="212">
        <f>SUM(N271:O271)</f>
        <v>0</v>
      </c>
      <c r="N271" s="38"/>
      <c r="O271" s="38"/>
      <c r="P271" s="33">
        <f t="shared" si="149"/>
        <v>0</v>
      </c>
      <c r="Q271" s="33">
        <f t="shared" si="149"/>
        <v>0</v>
      </c>
      <c r="R271" s="33">
        <f t="shared" si="149"/>
        <v>0</v>
      </c>
      <c r="S271" s="212">
        <f>SUM(T271:U271)</f>
        <v>0</v>
      </c>
      <c r="T271" s="38"/>
      <c r="U271" s="38"/>
      <c r="V271" s="212">
        <f>SUM(W271:X271)</f>
        <v>0</v>
      </c>
      <c r="W271" s="38"/>
      <c r="X271" s="38"/>
      <c r="Y271" s="33"/>
      <c r="AA271" s="197"/>
      <c r="AB271" s="196"/>
      <c r="AC271" s="196"/>
    </row>
    <row r="272" spans="1:29">
      <c r="A272" s="13">
        <v>2620</v>
      </c>
      <c r="B272" s="34" t="s">
        <v>417</v>
      </c>
      <c r="C272" s="34">
        <v>2</v>
      </c>
      <c r="D272" s="34">
        <v>0</v>
      </c>
      <c r="E272" s="29" t="s">
        <v>421</v>
      </c>
      <c r="F272" s="30"/>
      <c r="G272" s="31">
        <f>SUM(G274)</f>
        <v>0</v>
      </c>
      <c r="H272" s="31">
        <f t="shared" ref="H272:O272" si="191">SUM(H274)</f>
        <v>0</v>
      </c>
      <c r="I272" s="31">
        <f t="shared" si="191"/>
        <v>0</v>
      </c>
      <c r="J272" s="31">
        <f t="shared" si="191"/>
        <v>0</v>
      </c>
      <c r="K272" s="31">
        <f t="shared" si="191"/>
        <v>0</v>
      </c>
      <c r="L272" s="31">
        <f t="shared" si="191"/>
        <v>0</v>
      </c>
      <c r="M272" s="211">
        <f t="shared" si="191"/>
        <v>0</v>
      </c>
      <c r="N272" s="31">
        <f t="shared" si="191"/>
        <v>0</v>
      </c>
      <c r="O272" s="31">
        <f t="shared" si="191"/>
        <v>0</v>
      </c>
      <c r="P272" s="32">
        <f t="shared" si="149"/>
        <v>0</v>
      </c>
      <c r="Q272" s="32">
        <f t="shared" si="149"/>
        <v>0</v>
      </c>
      <c r="R272" s="32">
        <f t="shared" si="149"/>
        <v>0</v>
      </c>
      <c r="S272" s="211">
        <f t="shared" ref="S272:X272" si="192">SUM(S274)</f>
        <v>0</v>
      </c>
      <c r="T272" s="31">
        <f t="shared" si="192"/>
        <v>0</v>
      </c>
      <c r="U272" s="31">
        <f t="shared" si="192"/>
        <v>0</v>
      </c>
      <c r="V272" s="211">
        <f t="shared" si="192"/>
        <v>0</v>
      </c>
      <c r="W272" s="31">
        <f t="shared" si="192"/>
        <v>0</v>
      </c>
      <c r="X272" s="31">
        <f t="shared" si="192"/>
        <v>0</v>
      </c>
      <c r="Y272" s="33"/>
      <c r="AA272" s="197"/>
      <c r="AB272" s="196"/>
      <c r="AC272" s="196"/>
    </row>
    <row r="273" spans="1:29">
      <c r="A273" s="17"/>
      <c r="B273" s="35"/>
      <c r="C273" s="35"/>
      <c r="D273" s="35"/>
      <c r="E273" s="36" t="s">
        <v>111</v>
      </c>
      <c r="F273" s="37"/>
      <c r="G273" s="38"/>
      <c r="H273" s="38"/>
      <c r="I273" s="38"/>
      <c r="J273" s="38"/>
      <c r="K273" s="38"/>
      <c r="L273" s="38"/>
      <c r="M273" s="212"/>
      <c r="N273" s="38"/>
      <c r="O273" s="38"/>
      <c r="P273" s="33">
        <f t="shared" si="149"/>
        <v>0</v>
      </c>
      <c r="Q273" s="33">
        <f t="shared" si="149"/>
        <v>0</v>
      </c>
      <c r="R273" s="33">
        <f t="shared" si="149"/>
        <v>0</v>
      </c>
      <c r="S273" s="212"/>
      <c r="T273" s="38"/>
      <c r="U273" s="38"/>
      <c r="V273" s="212"/>
      <c r="W273" s="38"/>
      <c r="X273" s="38"/>
      <c r="Y273" s="33"/>
      <c r="AA273" s="197"/>
      <c r="AB273" s="196"/>
      <c r="AC273" s="196"/>
    </row>
    <row r="274" spans="1:29">
      <c r="A274" s="17">
        <v>2621</v>
      </c>
      <c r="B274" s="35" t="s">
        <v>417</v>
      </c>
      <c r="C274" s="35">
        <v>2</v>
      </c>
      <c r="D274" s="35">
        <v>1</v>
      </c>
      <c r="E274" s="36" t="s">
        <v>421</v>
      </c>
      <c r="F274" s="37"/>
      <c r="G274" s="38">
        <f>SUM(H274:I274)</f>
        <v>0</v>
      </c>
      <c r="H274" s="38"/>
      <c r="I274" s="38"/>
      <c r="J274" s="38">
        <f>SUM(K274:L274)</f>
        <v>0</v>
      </c>
      <c r="K274" s="38"/>
      <c r="L274" s="38"/>
      <c r="M274" s="212">
        <f>SUM(N274:O274)</f>
        <v>0</v>
      </c>
      <c r="N274" s="38"/>
      <c r="O274" s="38"/>
      <c r="P274" s="33">
        <f t="shared" si="149"/>
        <v>0</v>
      </c>
      <c r="Q274" s="33">
        <f t="shared" si="149"/>
        <v>0</v>
      </c>
      <c r="R274" s="33">
        <f t="shared" si="149"/>
        <v>0</v>
      </c>
      <c r="S274" s="212">
        <f>SUM(T274:U274)</f>
        <v>0</v>
      </c>
      <c r="T274" s="38"/>
      <c r="U274" s="38"/>
      <c r="V274" s="212">
        <f>SUM(W274:X274)</f>
        <v>0</v>
      </c>
      <c r="W274" s="38"/>
      <c r="X274" s="38"/>
      <c r="Y274" s="33"/>
      <c r="AA274" s="197"/>
      <c r="AB274" s="196"/>
      <c r="AC274" s="196"/>
    </row>
    <row r="275" spans="1:29">
      <c r="A275" s="13">
        <v>2630</v>
      </c>
      <c r="B275" s="34" t="s">
        <v>417</v>
      </c>
      <c r="C275" s="34">
        <v>3</v>
      </c>
      <c r="D275" s="34">
        <v>0</v>
      </c>
      <c r="E275" s="29" t="s">
        <v>422</v>
      </c>
      <c r="F275" s="30"/>
      <c r="G275" s="31">
        <f>SUM(G277)</f>
        <v>0</v>
      </c>
      <c r="H275" s="31">
        <f t="shared" ref="H275:O275" si="193">SUM(H277)</f>
        <v>0</v>
      </c>
      <c r="I275" s="31">
        <f t="shared" si="193"/>
        <v>0</v>
      </c>
      <c r="J275" s="31">
        <f t="shared" si="193"/>
        <v>0</v>
      </c>
      <c r="K275" s="31">
        <f t="shared" si="193"/>
        <v>0</v>
      </c>
      <c r="L275" s="31">
        <f t="shared" si="193"/>
        <v>0</v>
      </c>
      <c r="M275" s="211">
        <f t="shared" si="193"/>
        <v>0</v>
      </c>
      <c r="N275" s="31">
        <f t="shared" si="193"/>
        <v>0</v>
      </c>
      <c r="O275" s="31">
        <f t="shared" si="193"/>
        <v>0</v>
      </c>
      <c r="P275" s="32">
        <f t="shared" si="149"/>
        <v>0</v>
      </c>
      <c r="Q275" s="32">
        <f t="shared" si="149"/>
        <v>0</v>
      </c>
      <c r="R275" s="32">
        <f t="shared" si="149"/>
        <v>0</v>
      </c>
      <c r="S275" s="211">
        <f t="shared" ref="S275:X275" si="194">SUM(S277)</f>
        <v>0</v>
      </c>
      <c r="T275" s="31">
        <f t="shared" si="194"/>
        <v>0</v>
      </c>
      <c r="U275" s="31">
        <f t="shared" si="194"/>
        <v>0</v>
      </c>
      <c r="V275" s="211">
        <f t="shared" si="194"/>
        <v>0</v>
      </c>
      <c r="W275" s="31">
        <f t="shared" si="194"/>
        <v>0</v>
      </c>
      <c r="X275" s="31">
        <f t="shared" si="194"/>
        <v>0</v>
      </c>
      <c r="Y275" s="33"/>
      <c r="AA275" s="197"/>
      <c r="AB275" s="196"/>
      <c r="AC275" s="196"/>
    </row>
    <row r="276" spans="1:29">
      <c r="A276" s="17"/>
      <c r="B276" s="35"/>
      <c r="C276" s="35"/>
      <c r="D276" s="35"/>
      <c r="E276" s="36" t="s">
        <v>111</v>
      </c>
      <c r="F276" s="37"/>
      <c r="G276" s="38"/>
      <c r="H276" s="38"/>
      <c r="I276" s="38"/>
      <c r="J276" s="38"/>
      <c r="K276" s="38"/>
      <c r="L276" s="38"/>
      <c r="M276" s="212"/>
      <c r="N276" s="38"/>
      <c r="O276" s="38"/>
      <c r="P276" s="33">
        <f t="shared" si="149"/>
        <v>0</v>
      </c>
      <c r="Q276" s="33">
        <f t="shared" si="149"/>
        <v>0</v>
      </c>
      <c r="R276" s="33">
        <f t="shared" si="149"/>
        <v>0</v>
      </c>
      <c r="S276" s="212"/>
      <c r="T276" s="38"/>
      <c r="U276" s="38"/>
      <c r="V276" s="212"/>
      <c r="W276" s="38"/>
      <c r="X276" s="38"/>
      <c r="Y276" s="33"/>
      <c r="AA276" s="197"/>
      <c r="AB276" s="196"/>
      <c r="AC276" s="196"/>
    </row>
    <row r="277" spans="1:29">
      <c r="A277" s="17">
        <v>2631</v>
      </c>
      <c r="B277" s="35" t="s">
        <v>417</v>
      </c>
      <c r="C277" s="35">
        <v>3</v>
      </c>
      <c r="D277" s="35">
        <v>1</v>
      </c>
      <c r="E277" s="36" t="s">
        <v>423</v>
      </c>
      <c r="F277" s="30"/>
      <c r="G277" s="38">
        <f>SUM(H277:I277)</f>
        <v>0</v>
      </c>
      <c r="H277" s="38">
        <f>H278+H279</f>
        <v>0</v>
      </c>
      <c r="I277" s="38">
        <f>I278+I279</f>
        <v>0</v>
      </c>
      <c r="J277" s="38">
        <f>SUM(K277:L277)</f>
        <v>0</v>
      </c>
      <c r="K277" s="38">
        <f>K278+K279</f>
        <v>0</v>
      </c>
      <c r="L277" s="38">
        <f>L278+L279</f>
        <v>0</v>
      </c>
      <c r="M277" s="212">
        <f>SUM(N277:O277)</f>
        <v>0</v>
      </c>
      <c r="N277" s="38">
        <f>N278+N279</f>
        <v>0</v>
      </c>
      <c r="O277" s="38">
        <f>O278+O279</f>
        <v>0</v>
      </c>
      <c r="P277" s="33">
        <f t="shared" si="149"/>
        <v>0</v>
      </c>
      <c r="Q277" s="33">
        <f t="shared" si="149"/>
        <v>0</v>
      </c>
      <c r="R277" s="33">
        <f t="shared" si="149"/>
        <v>0</v>
      </c>
      <c r="S277" s="212">
        <f>SUM(T277:U277)</f>
        <v>0</v>
      </c>
      <c r="T277" s="38">
        <f>T278+T279</f>
        <v>0</v>
      </c>
      <c r="U277" s="38">
        <f>U278+U279</f>
        <v>0</v>
      </c>
      <c r="V277" s="212">
        <f>SUM(W277:X277)</f>
        <v>0</v>
      </c>
      <c r="W277" s="38">
        <f>W278+W279</f>
        <v>0</v>
      </c>
      <c r="X277" s="38">
        <f>X278+X279</f>
        <v>0</v>
      </c>
      <c r="Y277" s="33"/>
      <c r="AA277" s="197"/>
      <c r="AB277" s="196"/>
      <c r="AC277" s="196"/>
    </row>
    <row r="278" spans="1:29" ht="21">
      <c r="A278" s="17"/>
      <c r="B278" s="35"/>
      <c r="C278" s="35"/>
      <c r="D278" s="35"/>
      <c r="E278" s="51" t="s">
        <v>424</v>
      </c>
      <c r="F278" s="39">
        <v>4637</v>
      </c>
      <c r="G278" s="38">
        <f>SUM(H278:I278)</f>
        <v>0</v>
      </c>
      <c r="H278" s="38"/>
      <c r="I278" s="38"/>
      <c r="J278" s="38">
        <f>SUM(K278:L278)</f>
        <v>0</v>
      </c>
      <c r="K278" s="38"/>
      <c r="L278" s="38"/>
      <c r="M278" s="212">
        <f>SUM(N278:O278)</f>
        <v>0</v>
      </c>
      <c r="N278" s="38"/>
      <c r="O278" s="38"/>
      <c r="P278" s="33">
        <f t="shared" si="149"/>
        <v>0</v>
      </c>
      <c r="Q278" s="33">
        <f t="shared" si="149"/>
        <v>0</v>
      </c>
      <c r="R278" s="33">
        <f t="shared" si="149"/>
        <v>0</v>
      </c>
      <c r="S278" s="212">
        <f>SUM(T278:U278)</f>
        <v>0</v>
      </c>
      <c r="T278" s="38"/>
      <c r="U278" s="38"/>
      <c r="V278" s="212">
        <f>SUM(W278:X278)</f>
        <v>0</v>
      </c>
      <c r="W278" s="38"/>
      <c r="X278" s="38"/>
      <c r="Y278" s="33"/>
      <c r="AA278" s="197"/>
      <c r="AB278" s="196"/>
      <c r="AC278" s="196"/>
    </row>
    <row r="279" spans="1:29">
      <c r="A279" s="17"/>
      <c r="B279" s="35"/>
      <c r="C279" s="35"/>
      <c r="D279" s="35"/>
      <c r="E279" s="23" t="s">
        <v>402</v>
      </c>
      <c r="F279" s="40">
        <v>4823</v>
      </c>
      <c r="G279" s="38">
        <f>SUM(H279:I279)</f>
        <v>0</v>
      </c>
      <c r="H279" s="38"/>
      <c r="I279" s="38"/>
      <c r="J279" s="38">
        <f>SUM(K279:L279)</f>
        <v>0</v>
      </c>
      <c r="K279" s="38"/>
      <c r="L279" s="38"/>
      <c r="M279" s="212">
        <f>SUM(N279:O279)</f>
        <v>0</v>
      </c>
      <c r="N279" s="38"/>
      <c r="O279" s="38"/>
      <c r="P279" s="33">
        <f t="shared" si="149"/>
        <v>0</v>
      </c>
      <c r="Q279" s="33">
        <f t="shared" si="149"/>
        <v>0</v>
      </c>
      <c r="R279" s="33">
        <f t="shared" si="149"/>
        <v>0</v>
      </c>
      <c r="S279" s="212">
        <f>SUM(T279:U279)</f>
        <v>0</v>
      </c>
      <c r="T279" s="38"/>
      <c r="U279" s="38"/>
      <c r="V279" s="212">
        <f>SUM(W279:X279)</f>
        <v>0</v>
      </c>
      <c r="W279" s="38"/>
      <c r="X279" s="38"/>
      <c r="Y279" s="33"/>
      <c r="AA279" s="197"/>
      <c r="AB279" s="196"/>
      <c r="AC279" s="196"/>
    </row>
    <row r="280" spans="1:29">
      <c r="A280" s="13">
        <v>2640</v>
      </c>
      <c r="B280" s="34" t="s">
        <v>417</v>
      </c>
      <c r="C280" s="34">
        <v>4</v>
      </c>
      <c r="D280" s="34">
        <v>0</v>
      </c>
      <c r="E280" s="29" t="s">
        <v>425</v>
      </c>
      <c r="F280" s="30"/>
      <c r="G280" s="31">
        <f>SUM(G282)</f>
        <v>136016.6802</v>
      </c>
      <c r="H280" s="31">
        <f t="shared" ref="H280:O280" si="195">SUM(H282)</f>
        <v>131037.7452</v>
      </c>
      <c r="I280" s="31">
        <f t="shared" si="195"/>
        <v>4978.9350000000004</v>
      </c>
      <c r="J280" s="31">
        <f t="shared" si="195"/>
        <v>241361.40299999999</v>
      </c>
      <c r="K280" s="31">
        <f t="shared" si="195"/>
        <v>229361.40299999999</v>
      </c>
      <c r="L280" s="31">
        <f t="shared" si="195"/>
        <v>12000</v>
      </c>
      <c r="M280" s="211">
        <f t="shared" si="195"/>
        <v>272810.71115000045</v>
      </c>
      <c r="N280" s="31">
        <f t="shared" si="195"/>
        <v>272810.71115000045</v>
      </c>
      <c r="O280" s="31">
        <f t="shared" si="195"/>
        <v>0</v>
      </c>
      <c r="P280" s="32">
        <f t="shared" si="149"/>
        <v>31449.308150000463</v>
      </c>
      <c r="Q280" s="32">
        <f t="shared" si="149"/>
        <v>43449.308150000463</v>
      </c>
      <c r="R280" s="32">
        <f t="shared" si="149"/>
        <v>-12000</v>
      </c>
      <c r="S280" s="211">
        <f t="shared" ref="S280:X280" si="196">SUM(S282)</f>
        <v>250973.63525326978</v>
      </c>
      <c r="T280" s="31">
        <f t="shared" si="196"/>
        <v>250973.63525326978</v>
      </c>
      <c r="U280" s="31">
        <f t="shared" si="196"/>
        <v>0</v>
      </c>
      <c r="V280" s="211">
        <f t="shared" si="196"/>
        <v>250973.63525326978</v>
      </c>
      <c r="W280" s="31">
        <f t="shared" si="196"/>
        <v>250973.63525326978</v>
      </c>
      <c r="X280" s="31">
        <f t="shared" si="196"/>
        <v>0</v>
      </c>
      <c r="Y280" s="33"/>
      <c r="AA280" s="197"/>
      <c r="AB280" s="196"/>
      <c r="AC280" s="196"/>
    </row>
    <row r="281" spans="1:29">
      <c r="A281" s="17"/>
      <c r="B281" s="35"/>
      <c r="C281" s="35"/>
      <c r="D281" s="35"/>
      <c r="E281" s="36" t="s">
        <v>111</v>
      </c>
      <c r="F281" s="37"/>
      <c r="G281" s="38"/>
      <c r="H281" s="38"/>
      <c r="I281" s="38"/>
      <c r="J281" s="38"/>
      <c r="K281" s="38"/>
      <c r="L281" s="38"/>
      <c r="M281" s="212"/>
      <c r="N281" s="38"/>
      <c r="O281" s="38"/>
      <c r="P281" s="33">
        <f t="shared" ref="P281:R344" si="197">M281-J281</f>
        <v>0</v>
      </c>
      <c r="Q281" s="33">
        <f t="shared" si="197"/>
        <v>0</v>
      </c>
      <c r="R281" s="33">
        <f t="shared" si="197"/>
        <v>0</v>
      </c>
      <c r="S281" s="212"/>
      <c r="T281" s="38"/>
      <c r="U281" s="38"/>
      <c r="V281" s="212"/>
      <c r="W281" s="38"/>
      <c r="X281" s="38"/>
      <c r="Y281" s="33"/>
      <c r="AA281" s="197"/>
      <c r="AB281" s="196"/>
      <c r="AC281" s="196"/>
    </row>
    <row r="282" spans="1:29">
      <c r="A282" s="17">
        <v>2641</v>
      </c>
      <c r="B282" s="35" t="s">
        <v>417</v>
      </c>
      <c r="C282" s="35">
        <v>4</v>
      </c>
      <c r="D282" s="35">
        <v>1</v>
      </c>
      <c r="E282" s="36" t="s">
        <v>426</v>
      </c>
      <c r="F282" s="30"/>
      <c r="G282" s="38">
        <f>SUM(G283:G289)</f>
        <v>136016.6802</v>
      </c>
      <c r="H282" s="38">
        <f t="shared" ref="H282:O282" si="198">SUM(H283:H289)</f>
        <v>131037.7452</v>
      </c>
      <c r="I282" s="38">
        <f t="shared" si="198"/>
        <v>4978.9350000000004</v>
      </c>
      <c r="J282" s="38">
        <f t="shared" si="198"/>
        <v>241361.40299999999</v>
      </c>
      <c r="K282" s="38">
        <f t="shared" si="198"/>
        <v>229361.40299999999</v>
      </c>
      <c r="L282" s="38">
        <f t="shared" si="198"/>
        <v>12000</v>
      </c>
      <c r="M282" s="212">
        <f t="shared" si="198"/>
        <v>272810.71115000045</v>
      </c>
      <c r="N282" s="38">
        <f t="shared" si="198"/>
        <v>272810.71115000045</v>
      </c>
      <c r="O282" s="38">
        <f t="shared" si="198"/>
        <v>0</v>
      </c>
      <c r="P282" s="33">
        <f t="shared" si="197"/>
        <v>31449.308150000463</v>
      </c>
      <c r="Q282" s="33">
        <f t="shared" si="197"/>
        <v>43449.308150000463</v>
      </c>
      <c r="R282" s="33">
        <f t="shared" si="197"/>
        <v>-12000</v>
      </c>
      <c r="S282" s="212">
        <f t="shared" ref="S282:X282" si="199">SUM(S283:S289)</f>
        <v>250973.63525326978</v>
      </c>
      <c r="T282" s="38">
        <f t="shared" si="199"/>
        <v>250973.63525326978</v>
      </c>
      <c r="U282" s="38">
        <f t="shared" si="199"/>
        <v>0</v>
      </c>
      <c r="V282" s="212">
        <f t="shared" si="199"/>
        <v>250973.63525326978</v>
      </c>
      <c r="W282" s="38">
        <f t="shared" si="199"/>
        <v>250973.63525326978</v>
      </c>
      <c r="X282" s="38">
        <f t="shared" si="199"/>
        <v>0</v>
      </c>
      <c r="Y282" s="33"/>
      <c r="AA282" s="197"/>
      <c r="AB282" s="196"/>
      <c r="AC282" s="196"/>
    </row>
    <row r="283" spans="1:29" ht="21">
      <c r="A283" s="17"/>
      <c r="B283" s="35"/>
      <c r="C283" s="35"/>
      <c r="D283" s="35"/>
      <c r="E283" s="39" t="s">
        <v>245</v>
      </c>
      <c r="F283" s="40">
        <v>4212</v>
      </c>
      <c r="G283" s="38">
        <f t="shared" ref="G283:G289" si="200">SUM(H283:I283)</f>
        <v>130003.9952</v>
      </c>
      <c r="H283" s="38">
        <v>130003.9952</v>
      </c>
      <c r="I283" s="38"/>
      <c r="J283" s="38">
        <f t="shared" ref="J283:J289" si="201">SUM(K283:L283)</f>
        <v>220361.40299999999</v>
      </c>
      <c r="K283" s="38">
        <v>220361.40299999999</v>
      </c>
      <c r="L283" s="38"/>
      <c r="M283" s="212">
        <f t="shared" ref="M283:M289" si="202">SUM(N283:O283)</f>
        <v>263810.71115000045</v>
      </c>
      <c r="N283" s="38">
        <v>263810.71115000045</v>
      </c>
      <c r="O283" s="38"/>
      <c r="P283" s="33">
        <f t="shared" si="197"/>
        <v>43449.308150000463</v>
      </c>
      <c r="Q283" s="33">
        <f t="shared" si="197"/>
        <v>43449.308150000463</v>
      </c>
      <c r="R283" s="33">
        <f t="shared" si="197"/>
        <v>0</v>
      </c>
      <c r="S283" s="212">
        <f t="shared" ref="S283:S289" si="203">SUM(T283:U283)</f>
        <v>241973.63525326978</v>
      </c>
      <c r="T283" s="38">
        <v>241973.63525326978</v>
      </c>
      <c r="U283" s="38"/>
      <c r="V283" s="212">
        <f t="shared" ref="V283:V289" si="204">SUM(W283:X283)</f>
        <v>241973.63525326978</v>
      </c>
      <c r="W283" s="38">
        <v>241973.63525326978</v>
      </c>
      <c r="X283" s="38"/>
      <c r="Y283" s="33" t="s">
        <v>621</v>
      </c>
      <c r="AA283" s="197"/>
      <c r="AB283" s="196"/>
      <c r="AC283" s="196"/>
    </row>
    <row r="284" spans="1:29">
      <c r="A284" s="17"/>
      <c r="B284" s="35"/>
      <c r="C284" s="35"/>
      <c r="D284" s="35"/>
      <c r="E284" s="39" t="s">
        <v>411</v>
      </c>
      <c r="F284" s="40">
        <v>4239</v>
      </c>
      <c r="G284" s="38">
        <f t="shared" si="200"/>
        <v>0</v>
      </c>
      <c r="H284" s="38"/>
      <c r="I284" s="38"/>
      <c r="J284" s="38">
        <f t="shared" si="201"/>
        <v>5000</v>
      </c>
      <c r="K284" s="38">
        <v>5000</v>
      </c>
      <c r="L284" s="38"/>
      <c r="M284" s="212">
        <f t="shared" si="202"/>
        <v>5000</v>
      </c>
      <c r="N284" s="38">
        <f>+K284</f>
        <v>5000</v>
      </c>
      <c r="O284" s="38"/>
      <c r="P284" s="33">
        <f t="shared" si="197"/>
        <v>0</v>
      </c>
      <c r="Q284" s="33">
        <f t="shared" si="197"/>
        <v>0</v>
      </c>
      <c r="R284" s="33">
        <f t="shared" si="197"/>
        <v>0</v>
      </c>
      <c r="S284" s="212">
        <f t="shared" si="203"/>
        <v>5000</v>
      </c>
      <c r="T284" s="38">
        <f>+N284</f>
        <v>5000</v>
      </c>
      <c r="U284" s="38"/>
      <c r="V284" s="212">
        <f t="shared" si="204"/>
        <v>5000</v>
      </c>
      <c r="W284" s="38">
        <f>+T284</f>
        <v>5000</v>
      </c>
      <c r="X284" s="38"/>
      <c r="Y284" s="33"/>
      <c r="AA284" s="197"/>
      <c r="AB284" s="196"/>
      <c r="AC284" s="196"/>
    </row>
    <row r="285" spans="1:29">
      <c r="A285" s="17"/>
      <c r="B285" s="35"/>
      <c r="C285" s="35"/>
      <c r="D285" s="35"/>
      <c r="E285" s="39" t="s">
        <v>427</v>
      </c>
      <c r="F285" s="39">
        <v>4269</v>
      </c>
      <c r="G285" s="38">
        <f t="shared" si="200"/>
        <v>1033.75</v>
      </c>
      <c r="H285" s="38">
        <v>1033.75</v>
      </c>
      <c r="I285" s="38"/>
      <c r="J285" s="38">
        <f t="shared" si="201"/>
        <v>4000</v>
      </c>
      <c r="K285" s="38">
        <v>4000</v>
      </c>
      <c r="L285" s="38"/>
      <c r="M285" s="212">
        <f t="shared" si="202"/>
        <v>4000</v>
      </c>
      <c r="N285" s="38">
        <f>+K285</f>
        <v>4000</v>
      </c>
      <c r="O285" s="38"/>
      <c r="P285" s="33">
        <f t="shared" si="197"/>
        <v>0</v>
      </c>
      <c r="Q285" s="33">
        <f t="shared" si="197"/>
        <v>0</v>
      </c>
      <c r="R285" s="33">
        <f t="shared" si="197"/>
        <v>0</v>
      </c>
      <c r="S285" s="212">
        <f t="shared" si="203"/>
        <v>4000</v>
      </c>
      <c r="T285" s="38">
        <f>+N285</f>
        <v>4000</v>
      </c>
      <c r="U285" s="38"/>
      <c r="V285" s="212">
        <f t="shared" si="204"/>
        <v>4000</v>
      </c>
      <c r="W285" s="38">
        <f>+T285</f>
        <v>4000</v>
      </c>
      <c r="X285" s="38"/>
      <c r="Y285" s="33"/>
      <c r="AA285" s="197"/>
      <c r="AB285" s="196"/>
      <c r="AC285" s="196"/>
    </row>
    <row r="286" spans="1:29" ht="21">
      <c r="A286" s="17"/>
      <c r="B286" s="35"/>
      <c r="C286" s="35"/>
      <c r="D286" s="35"/>
      <c r="E286" s="23" t="s">
        <v>300</v>
      </c>
      <c r="F286" s="39">
        <v>4637</v>
      </c>
      <c r="G286" s="38">
        <f t="shared" si="200"/>
        <v>0</v>
      </c>
      <c r="H286" s="38"/>
      <c r="I286" s="38"/>
      <c r="J286" s="38">
        <f t="shared" si="201"/>
        <v>0</v>
      </c>
      <c r="K286" s="38"/>
      <c r="L286" s="38"/>
      <c r="M286" s="212">
        <f t="shared" si="202"/>
        <v>0</v>
      </c>
      <c r="N286" s="38"/>
      <c r="O286" s="38"/>
      <c r="P286" s="33">
        <f t="shared" si="197"/>
        <v>0</v>
      </c>
      <c r="Q286" s="33">
        <f t="shared" si="197"/>
        <v>0</v>
      </c>
      <c r="R286" s="33">
        <f t="shared" si="197"/>
        <v>0</v>
      </c>
      <c r="S286" s="212">
        <f t="shared" si="203"/>
        <v>0</v>
      </c>
      <c r="T286" s="38"/>
      <c r="U286" s="38"/>
      <c r="V286" s="212">
        <f t="shared" si="204"/>
        <v>0</v>
      </c>
      <c r="W286" s="38"/>
      <c r="X286" s="38"/>
      <c r="Y286" s="33"/>
      <c r="AA286" s="197"/>
      <c r="AB286" s="196"/>
      <c r="AC286" s="196"/>
    </row>
    <row r="287" spans="1:29">
      <c r="A287" s="17"/>
      <c r="B287" s="35"/>
      <c r="C287" s="35"/>
      <c r="D287" s="35"/>
      <c r="E287" s="23" t="s">
        <v>428</v>
      </c>
      <c r="F287" s="39">
        <v>4657</v>
      </c>
      <c r="G287" s="38">
        <f t="shared" si="200"/>
        <v>0</v>
      </c>
      <c r="H287" s="38"/>
      <c r="I287" s="38"/>
      <c r="J287" s="38">
        <f t="shared" si="201"/>
        <v>0</v>
      </c>
      <c r="K287" s="38"/>
      <c r="L287" s="38"/>
      <c r="M287" s="212">
        <f t="shared" si="202"/>
        <v>0</v>
      </c>
      <c r="N287" s="38"/>
      <c r="O287" s="38"/>
      <c r="P287" s="33">
        <f t="shared" si="197"/>
        <v>0</v>
      </c>
      <c r="Q287" s="33">
        <f t="shared" si="197"/>
        <v>0</v>
      </c>
      <c r="R287" s="33">
        <f t="shared" si="197"/>
        <v>0</v>
      </c>
      <c r="S287" s="212">
        <f t="shared" si="203"/>
        <v>0</v>
      </c>
      <c r="T287" s="38"/>
      <c r="U287" s="38"/>
      <c r="V287" s="212">
        <f t="shared" si="204"/>
        <v>0</v>
      </c>
      <c r="W287" s="38"/>
      <c r="X287" s="38"/>
      <c r="Y287" s="33"/>
      <c r="AA287" s="197"/>
      <c r="AB287" s="196"/>
      <c r="AC287" s="196"/>
    </row>
    <row r="288" spans="1:29">
      <c r="A288" s="17"/>
      <c r="B288" s="35"/>
      <c r="C288" s="35"/>
      <c r="D288" s="35"/>
      <c r="E288" s="36" t="s">
        <v>429</v>
      </c>
      <c r="F288" s="37">
        <v>5112</v>
      </c>
      <c r="G288" s="38">
        <f t="shared" si="200"/>
        <v>0</v>
      </c>
      <c r="H288" s="38"/>
      <c r="I288" s="38"/>
      <c r="J288" s="38">
        <f t="shared" si="201"/>
        <v>2000</v>
      </c>
      <c r="K288" s="38"/>
      <c r="L288" s="38">
        <v>2000</v>
      </c>
      <c r="M288" s="212">
        <f t="shared" si="202"/>
        <v>0</v>
      </c>
      <c r="N288" s="38"/>
      <c r="O288" s="38"/>
      <c r="P288" s="33">
        <f t="shared" si="197"/>
        <v>-2000</v>
      </c>
      <c r="Q288" s="33">
        <f t="shared" si="197"/>
        <v>0</v>
      </c>
      <c r="R288" s="33">
        <f t="shared" si="197"/>
        <v>-2000</v>
      </c>
      <c r="S288" s="212">
        <f t="shared" si="203"/>
        <v>0</v>
      </c>
      <c r="T288" s="38"/>
      <c r="U288" s="38"/>
      <c r="V288" s="212">
        <f t="shared" si="204"/>
        <v>0</v>
      </c>
      <c r="W288" s="38"/>
      <c r="X288" s="38"/>
      <c r="Y288" s="33"/>
      <c r="AA288" s="197"/>
      <c r="AB288" s="196"/>
      <c r="AC288" s="196"/>
    </row>
    <row r="289" spans="1:29" ht="21">
      <c r="A289" s="17"/>
      <c r="B289" s="35"/>
      <c r="C289" s="35"/>
      <c r="D289" s="35"/>
      <c r="E289" s="36" t="s">
        <v>430</v>
      </c>
      <c r="F289" s="37">
        <v>5129</v>
      </c>
      <c r="G289" s="38">
        <f t="shared" si="200"/>
        <v>4978.9350000000004</v>
      </c>
      <c r="H289" s="38"/>
      <c r="I289" s="38">
        <v>4978.9350000000004</v>
      </c>
      <c r="J289" s="38">
        <f t="shared" si="201"/>
        <v>10000</v>
      </c>
      <c r="K289" s="38"/>
      <c r="L289" s="38">
        <v>10000</v>
      </c>
      <c r="M289" s="212">
        <f t="shared" si="202"/>
        <v>0</v>
      </c>
      <c r="N289" s="38"/>
      <c r="O289" s="38"/>
      <c r="P289" s="33">
        <f t="shared" si="197"/>
        <v>-10000</v>
      </c>
      <c r="Q289" s="33">
        <f t="shared" si="197"/>
        <v>0</v>
      </c>
      <c r="R289" s="33">
        <f t="shared" si="197"/>
        <v>-10000</v>
      </c>
      <c r="S289" s="212">
        <f t="shared" si="203"/>
        <v>0</v>
      </c>
      <c r="T289" s="38"/>
      <c r="U289" s="38"/>
      <c r="V289" s="212">
        <f t="shared" si="204"/>
        <v>0</v>
      </c>
      <c r="W289" s="38"/>
      <c r="X289" s="38"/>
      <c r="Y289" s="33" t="s">
        <v>622</v>
      </c>
      <c r="AA289" s="197"/>
      <c r="AB289" s="196"/>
      <c r="AC289" s="196"/>
    </row>
    <row r="290" spans="1:29" ht="31.5">
      <c r="A290" s="13">
        <v>2650</v>
      </c>
      <c r="B290" s="34" t="s">
        <v>417</v>
      </c>
      <c r="C290" s="34">
        <v>5</v>
      </c>
      <c r="D290" s="34">
        <v>0</v>
      </c>
      <c r="E290" s="29" t="s">
        <v>431</v>
      </c>
      <c r="F290" s="30"/>
      <c r="G290" s="31">
        <f>SUM(G292)</f>
        <v>0</v>
      </c>
      <c r="H290" s="31">
        <f t="shared" ref="H290:O290" si="205">SUM(H292)</f>
        <v>0</v>
      </c>
      <c r="I290" s="31">
        <f t="shared" si="205"/>
        <v>0</v>
      </c>
      <c r="J290" s="31">
        <f t="shared" si="205"/>
        <v>0</v>
      </c>
      <c r="K290" s="31">
        <f t="shared" si="205"/>
        <v>0</v>
      </c>
      <c r="L290" s="31">
        <f t="shared" si="205"/>
        <v>0</v>
      </c>
      <c r="M290" s="211">
        <f t="shared" si="205"/>
        <v>0</v>
      </c>
      <c r="N290" s="31">
        <f t="shared" si="205"/>
        <v>0</v>
      </c>
      <c r="O290" s="31">
        <f t="shared" si="205"/>
        <v>0</v>
      </c>
      <c r="P290" s="32">
        <f t="shared" si="197"/>
        <v>0</v>
      </c>
      <c r="Q290" s="32">
        <f t="shared" si="197"/>
        <v>0</v>
      </c>
      <c r="R290" s="32">
        <f t="shared" si="197"/>
        <v>0</v>
      </c>
      <c r="S290" s="211">
        <f t="shared" ref="S290:X290" si="206">SUM(S292)</f>
        <v>0</v>
      </c>
      <c r="T290" s="31">
        <f t="shared" si="206"/>
        <v>0</v>
      </c>
      <c r="U290" s="31">
        <f t="shared" si="206"/>
        <v>0</v>
      </c>
      <c r="V290" s="211">
        <f t="shared" si="206"/>
        <v>0</v>
      </c>
      <c r="W290" s="31">
        <f t="shared" si="206"/>
        <v>0</v>
      </c>
      <c r="X290" s="31">
        <f t="shared" si="206"/>
        <v>0</v>
      </c>
      <c r="Y290" s="33"/>
      <c r="AA290" s="197"/>
      <c r="AB290" s="196"/>
      <c r="AC290" s="196"/>
    </row>
    <row r="291" spans="1:29">
      <c r="A291" s="17"/>
      <c r="B291" s="35"/>
      <c r="C291" s="35"/>
      <c r="D291" s="35"/>
      <c r="E291" s="36" t="s">
        <v>111</v>
      </c>
      <c r="F291" s="37"/>
      <c r="G291" s="38"/>
      <c r="H291" s="38"/>
      <c r="I291" s="38"/>
      <c r="J291" s="38"/>
      <c r="K291" s="38"/>
      <c r="L291" s="38"/>
      <c r="M291" s="212"/>
      <c r="N291" s="38"/>
      <c r="O291" s="38"/>
      <c r="P291" s="33">
        <f t="shared" si="197"/>
        <v>0</v>
      </c>
      <c r="Q291" s="33">
        <f t="shared" si="197"/>
        <v>0</v>
      </c>
      <c r="R291" s="33">
        <f t="shared" si="197"/>
        <v>0</v>
      </c>
      <c r="S291" s="212"/>
      <c r="T291" s="38"/>
      <c r="U291" s="38"/>
      <c r="V291" s="212"/>
      <c r="W291" s="38"/>
      <c r="X291" s="38"/>
      <c r="Y291" s="33"/>
      <c r="AA291" s="197"/>
      <c r="AB291" s="196"/>
      <c r="AC291" s="196"/>
    </row>
    <row r="292" spans="1:29" ht="31.5">
      <c r="A292" s="17">
        <v>2651</v>
      </c>
      <c r="B292" s="35" t="s">
        <v>417</v>
      </c>
      <c r="C292" s="35">
        <v>5</v>
      </c>
      <c r="D292" s="35">
        <v>1</v>
      </c>
      <c r="E292" s="36" t="s">
        <v>431</v>
      </c>
      <c r="F292" s="37"/>
      <c r="G292" s="38">
        <f>SUM(H292:I292)</f>
        <v>0</v>
      </c>
      <c r="H292" s="38"/>
      <c r="I292" s="38"/>
      <c r="J292" s="38">
        <f>SUM(K292:L292)</f>
        <v>0</v>
      </c>
      <c r="K292" s="38"/>
      <c r="L292" s="38"/>
      <c r="M292" s="212">
        <f>SUM(N292:O292)</f>
        <v>0</v>
      </c>
      <c r="N292" s="38"/>
      <c r="O292" s="38"/>
      <c r="P292" s="33">
        <f t="shared" si="197"/>
        <v>0</v>
      </c>
      <c r="Q292" s="33">
        <f t="shared" si="197"/>
        <v>0</v>
      </c>
      <c r="R292" s="33">
        <f t="shared" si="197"/>
        <v>0</v>
      </c>
      <c r="S292" s="212">
        <f>SUM(T292:U292)</f>
        <v>0</v>
      </c>
      <c r="T292" s="38"/>
      <c r="U292" s="38"/>
      <c r="V292" s="212">
        <f>SUM(W292:X292)</f>
        <v>0</v>
      </c>
      <c r="W292" s="38"/>
      <c r="X292" s="38"/>
      <c r="Y292" s="33"/>
      <c r="AA292" s="197"/>
      <c r="AB292" s="196"/>
      <c r="AC292" s="196"/>
    </row>
    <row r="293" spans="1:29" ht="21">
      <c r="A293" s="13">
        <v>2660</v>
      </c>
      <c r="B293" s="34" t="s">
        <v>417</v>
      </c>
      <c r="C293" s="34">
        <v>6</v>
      </c>
      <c r="D293" s="34">
        <v>0</v>
      </c>
      <c r="E293" s="29" t="s">
        <v>432</v>
      </c>
      <c r="F293" s="30"/>
      <c r="G293" s="31">
        <f>SUM(G295)</f>
        <v>395123.20519999997</v>
      </c>
      <c r="H293" s="31">
        <f t="shared" ref="H293:O293" si="207">SUM(H295)</f>
        <v>196794.58139999997</v>
      </c>
      <c r="I293" s="31">
        <f t="shared" si="207"/>
        <v>198328.6238</v>
      </c>
      <c r="J293" s="31">
        <f t="shared" si="207"/>
        <v>1020416.6047999988</v>
      </c>
      <c r="K293" s="31">
        <f t="shared" si="207"/>
        <v>258676.57499999998</v>
      </c>
      <c r="L293" s="31">
        <f t="shared" si="207"/>
        <v>761740.02979999885</v>
      </c>
      <c r="M293" s="211">
        <f t="shared" si="207"/>
        <v>1480702.2960000001</v>
      </c>
      <c r="N293" s="31">
        <f t="shared" si="207"/>
        <v>372769.28899999999</v>
      </c>
      <c r="O293" s="31">
        <f t="shared" si="207"/>
        <v>1107933.0070000002</v>
      </c>
      <c r="P293" s="32">
        <f t="shared" si="197"/>
        <v>460285.69120000128</v>
      </c>
      <c r="Q293" s="32">
        <f t="shared" si="197"/>
        <v>114092.71400000001</v>
      </c>
      <c r="R293" s="32">
        <f t="shared" si="197"/>
        <v>346192.97720000136</v>
      </c>
      <c r="S293" s="211">
        <f t="shared" ref="S293:X293" si="208">SUM(S295)</f>
        <v>1507762.8622999999</v>
      </c>
      <c r="T293" s="31">
        <f t="shared" si="208"/>
        <v>357762.86229999998</v>
      </c>
      <c r="U293" s="31">
        <f t="shared" si="208"/>
        <v>1150000</v>
      </c>
      <c r="V293" s="211">
        <f t="shared" si="208"/>
        <v>1531546.4912999999</v>
      </c>
      <c r="W293" s="31">
        <f t="shared" si="208"/>
        <v>379046.49129999994</v>
      </c>
      <c r="X293" s="31">
        <f t="shared" si="208"/>
        <v>1152500</v>
      </c>
      <c r="Y293" s="33"/>
      <c r="AA293" s="197"/>
      <c r="AB293" s="196"/>
      <c r="AC293" s="196"/>
    </row>
    <row r="294" spans="1:29">
      <c r="A294" s="17"/>
      <c r="B294" s="35"/>
      <c r="C294" s="35"/>
      <c r="D294" s="35"/>
      <c r="E294" s="36" t="s">
        <v>111</v>
      </c>
      <c r="F294" s="37"/>
      <c r="G294" s="38"/>
      <c r="H294" s="38"/>
      <c r="I294" s="38"/>
      <c r="J294" s="38"/>
      <c r="K294" s="38"/>
      <c r="L294" s="38"/>
      <c r="M294" s="212"/>
      <c r="N294" s="38"/>
      <c r="O294" s="38"/>
      <c r="P294" s="33">
        <f t="shared" si="197"/>
        <v>0</v>
      </c>
      <c r="Q294" s="33">
        <f t="shared" si="197"/>
        <v>0</v>
      </c>
      <c r="R294" s="33">
        <f t="shared" si="197"/>
        <v>0</v>
      </c>
      <c r="S294" s="212"/>
      <c r="T294" s="38"/>
      <c r="U294" s="38"/>
      <c r="V294" s="212"/>
      <c r="W294" s="38"/>
      <c r="X294" s="38"/>
      <c r="Y294" s="33"/>
      <c r="AA294" s="197"/>
      <c r="AB294" s="196"/>
      <c r="AC294" s="196"/>
    </row>
    <row r="295" spans="1:29" ht="21">
      <c r="A295" s="17">
        <v>2661</v>
      </c>
      <c r="B295" s="35" t="s">
        <v>417</v>
      </c>
      <c r="C295" s="35">
        <v>6</v>
      </c>
      <c r="D295" s="35">
        <v>1</v>
      </c>
      <c r="E295" s="36" t="s">
        <v>432</v>
      </c>
      <c r="F295" s="30"/>
      <c r="G295" s="38">
        <f>SUM(G296:G308)</f>
        <v>395123.20519999997</v>
      </c>
      <c r="H295" s="38">
        <f t="shared" ref="H295:O295" si="209">SUM(H296:H308)</f>
        <v>196794.58139999997</v>
      </c>
      <c r="I295" s="38">
        <f t="shared" si="209"/>
        <v>198328.6238</v>
      </c>
      <c r="J295" s="38">
        <f t="shared" si="209"/>
        <v>1020416.6047999988</v>
      </c>
      <c r="K295" s="38">
        <f t="shared" si="209"/>
        <v>258676.57499999998</v>
      </c>
      <c r="L295" s="38">
        <f t="shared" si="209"/>
        <v>761740.02979999885</v>
      </c>
      <c r="M295" s="212">
        <f t="shared" si="209"/>
        <v>1480702.2960000001</v>
      </c>
      <c r="N295" s="38">
        <f t="shared" si="209"/>
        <v>372769.28899999999</v>
      </c>
      <c r="O295" s="38">
        <f t="shared" si="209"/>
        <v>1107933.0070000002</v>
      </c>
      <c r="P295" s="33">
        <f t="shared" si="197"/>
        <v>460285.69120000128</v>
      </c>
      <c r="Q295" s="33">
        <f t="shared" si="197"/>
        <v>114092.71400000001</v>
      </c>
      <c r="R295" s="33">
        <f t="shared" si="197"/>
        <v>346192.97720000136</v>
      </c>
      <c r="S295" s="212">
        <f t="shared" ref="S295:X295" si="210">SUM(S296:S308)</f>
        <v>1507762.8622999999</v>
      </c>
      <c r="T295" s="38">
        <f t="shared" si="210"/>
        <v>357762.86229999998</v>
      </c>
      <c r="U295" s="38">
        <f t="shared" si="210"/>
        <v>1150000</v>
      </c>
      <c r="V295" s="212">
        <f t="shared" si="210"/>
        <v>1531546.4912999999</v>
      </c>
      <c r="W295" s="38">
        <f t="shared" si="210"/>
        <v>379046.49129999994</v>
      </c>
      <c r="X295" s="38">
        <f t="shared" si="210"/>
        <v>1152500</v>
      </c>
      <c r="Y295" s="33"/>
      <c r="AA295" s="197"/>
      <c r="AB295" s="196"/>
      <c r="AC295" s="196"/>
    </row>
    <row r="296" spans="1:29" ht="12.75">
      <c r="A296" s="17"/>
      <c r="B296" s="35"/>
      <c r="C296" s="35"/>
      <c r="D296" s="35"/>
      <c r="E296" s="52" t="s">
        <v>409</v>
      </c>
      <c r="F296" s="40">
        <v>4111</v>
      </c>
      <c r="G296" s="38">
        <f>SUM(H296:I296)</f>
        <v>112322.026</v>
      </c>
      <c r="H296" s="38">
        <v>112322.026</v>
      </c>
      <c r="I296" s="38"/>
      <c r="J296" s="38">
        <f>SUM(K296:L296)</f>
        <v>128441.5</v>
      </c>
      <c r="K296" s="38">
        <v>128441.5</v>
      </c>
      <c r="L296" s="38"/>
      <c r="M296" s="212">
        <f>SUM(N296:O296)</f>
        <v>154129.79999999999</v>
      </c>
      <c r="N296" s="38">
        <f>+K296+K296*0.2</f>
        <v>154129.79999999999</v>
      </c>
      <c r="O296" s="38"/>
      <c r="P296" s="33">
        <f t="shared" si="197"/>
        <v>25688.299999999988</v>
      </c>
      <c r="Q296" s="33">
        <f t="shared" si="197"/>
        <v>25688.299999999988</v>
      </c>
      <c r="R296" s="33">
        <f t="shared" si="197"/>
        <v>0</v>
      </c>
      <c r="S296" s="212">
        <f>SUM(T296:U296)</f>
        <v>161836.28999999998</v>
      </c>
      <c r="T296" s="33">
        <f>+N296+N296*5/100</f>
        <v>161836.28999999998</v>
      </c>
      <c r="U296" s="38"/>
      <c r="V296" s="212">
        <f>SUM(W296:X296)</f>
        <v>178019.91899999997</v>
      </c>
      <c r="W296" s="38">
        <f>+T296+T296*10/100</f>
        <v>178019.91899999997</v>
      </c>
      <c r="X296" s="38"/>
      <c r="Y296" s="33"/>
      <c r="AA296" s="197"/>
      <c r="AB296" s="196"/>
      <c r="AC296" s="196"/>
    </row>
    <row r="297" spans="1:29" ht="12.75">
      <c r="A297" s="17"/>
      <c r="B297" s="35"/>
      <c r="C297" s="35"/>
      <c r="D297" s="35"/>
      <c r="E297" s="52" t="s">
        <v>433</v>
      </c>
      <c r="F297" s="40">
        <v>4215</v>
      </c>
      <c r="G297" s="38">
        <f t="shared" ref="G297:G308" si="211">SUM(H297:I297)</f>
        <v>0</v>
      </c>
      <c r="H297" s="38"/>
      <c r="I297" s="38"/>
      <c r="J297" s="38">
        <f t="shared" ref="J297:J308" si="212">SUM(K297:L297)</f>
        <v>0</v>
      </c>
      <c r="K297" s="38"/>
      <c r="L297" s="38"/>
      <c r="M297" s="212">
        <f t="shared" ref="M297:M308" si="213">SUM(N297:O297)</f>
        <v>1000</v>
      </c>
      <c r="N297" s="38">
        <v>1000</v>
      </c>
      <c r="O297" s="38"/>
      <c r="P297" s="33">
        <f t="shared" si="197"/>
        <v>1000</v>
      </c>
      <c r="Q297" s="33">
        <f t="shared" si="197"/>
        <v>1000</v>
      </c>
      <c r="R297" s="33">
        <f t="shared" si="197"/>
        <v>0</v>
      </c>
      <c r="S297" s="212">
        <f t="shared" ref="S297:S308" si="214">SUM(T297:U297)</f>
        <v>1000</v>
      </c>
      <c r="T297" s="38">
        <v>1000</v>
      </c>
      <c r="U297" s="38"/>
      <c r="V297" s="212">
        <f t="shared" ref="V297:V308" si="215">SUM(W297:X297)</f>
        <v>1000</v>
      </c>
      <c r="W297" s="38">
        <v>1000</v>
      </c>
      <c r="X297" s="38"/>
      <c r="Y297" s="33"/>
      <c r="AA297" s="197"/>
      <c r="AB297" s="196"/>
      <c r="AC297" s="196"/>
    </row>
    <row r="298" spans="1:29" ht="12.75">
      <c r="A298" s="17"/>
      <c r="B298" s="35"/>
      <c r="C298" s="35"/>
      <c r="D298" s="35"/>
      <c r="E298" s="52" t="s">
        <v>411</v>
      </c>
      <c r="F298" s="40">
        <v>4239</v>
      </c>
      <c r="G298" s="38">
        <f t="shared" si="211"/>
        <v>9745.8619999999992</v>
      </c>
      <c r="H298" s="38">
        <v>9745.8619999999992</v>
      </c>
      <c r="I298" s="38"/>
      <c r="J298" s="38">
        <f t="shared" si="212"/>
        <v>19645.169999999998</v>
      </c>
      <c r="K298" s="38">
        <v>19645.169999999998</v>
      </c>
      <c r="L298" s="38"/>
      <c r="M298" s="212">
        <f t="shared" si="213"/>
        <v>38000</v>
      </c>
      <c r="N298" s="38">
        <v>38000</v>
      </c>
      <c r="O298" s="38"/>
      <c r="P298" s="33">
        <f t="shared" si="197"/>
        <v>18354.830000000002</v>
      </c>
      <c r="Q298" s="33">
        <f t="shared" si="197"/>
        <v>18354.830000000002</v>
      </c>
      <c r="R298" s="33">
        <f t="shared" si="197"/>
        <v>0</v>
      </c>
      <c r="S298" s="212">
        <f t="shared" si="214"/>
        <v>40000</v>
      </c>
      <c r="T298" s="38">
        <v>40000</v>
      </c>
      <c r="U298" s="38"/>
      <c r="V298" s="212">
        <f t="shared" si="215"/>
        <v>40000</v>
      </c>
      <c r="W298" s="38">
        <v>40000</v>
      </c>
      <c r="X298" s="38"/>
      <c r="Y298" s="33"/>
      <c r="AA298" s="197"/>
      <c r="AB298" s="196"/>
      <c r="AC298" s="196"/>
    </row>
    <row r="299" spans="1:29" ht="12.75">
      <c r="A299" s="17"/>
      <c r="B299" s="35"/>
      <c r="C299" s="35"/>
      <c r="D299" s="35"/>
      <c r="E299" s="52" t="s">
        <v>434</v>
      </c>
      <c r="F299" s="53">
        <v>4241</v>
      </c>
      <c r="G299" s="38">
        <f t="shared" si="211"/>
        <v>0</v>
      </c>
      <c r="H299" s="38"/>
      <c r="I299" s="38"/>
      <c r="J299" s="38">
        <f t="shared" si="212"/>
        <v>351</v>
      </c>
      <c r="K299" s="38">
        <v>351</v>
      </c>
      <c r="L299" s="38"/>
      <c r="M299" s="212">
        <f t="shared" si="213"/>
        <v>500</v>
      </c>
      <c r="N299" s="38">
        <v>500</v>
      </c>
      <c r="O299" s="38"/>
      <c r="P299" s="33">
        <f t="shared" si="197"/>
        <v>149</v>
      </c>
      <c r="Q299" s="33">
        <f t="shared" si="197"/>
        <v>149</v>
      </c>
      <c r="R299" s="33">
        <f t="shared" si="197"/>
        <v>0</v>
      </c>
      <c r="S299" s="212">
        <f t="shared" si="214"/>
        <v>600</v>
      </c>
      <c r="T299" s="38">
        <v>600</v>
      </c>
      <c r="U299" s="38"/>
      <c r="V299" s="212">
        <f t="shared" si="215"/>
        <v>700</v>
      </c>
      <c r="W299" s="38">
        <v>700</v>
      </c>
      <c r="X299" s="38"/>
      <c r="Y299" s="33"/>
      <c r="AA299" s="197"/>
      <c r="AB299" s="196"/>
      <c r="AC299" s="196"/>
    </row>
    <row r="300" spans="1:29" ht="12.75">
      <c r="A300" s="17"/>
      <c r="B300" s="35"/>
      <c r="C300" s="35"/>
      <c r="D300" s="35"/>
      <c r="E300" s="52" t="s">
        <v>435</v>
      </c>
      <c r="F300" s="54">
        <v>4251</v>
      </c>
      <c r="G300" s="38">
        <f t="shared" si="211"/>
        <v>0</v>
      </c>
      <c r="H300" s="38"/>
      <c r="I300" s="38"/>
      <c r="J300" s="38">
        <f t="shared" si="212"/>
        <v>1000</v>
      </c>
      <c r="K300" s="38">
        <v>1000</v>
      </c>
      <c r="L300" s="38"/>
      <c r="M300" s="212">
        <f t="shared" si="213"/>
        <v>4000</v>
      </c>
      <c r="N300" s="38">
        <v>4000</v>
      </c>
      <c r="O300" s="38"/>
      <c r="P300" s="33">
        <f t="shared" si="197"/>
        <v>3000</v>
      </c>
      <c r="Q300" s="33">
        <f t="shared" si="197"/>
        <v>3000</v>
      </c>
      <c r="R300" s="33">
        <f t="shared" si="197"/>
        <v>0</v>
      </c>
      <c r="S300" s="212">
        <f t="shared" si="214"/>
        <v>6000</v>
      </c>
      <c r="T300" s="38">
        <v>6000</v>
      </c>
      <c r="U300" s="38"/>
      <c r="V300" s="212">
        <f t="shared" si="215"/>
        <v>6000</v>
      </c>
      <c r="W300" s="38">
        <v>6000</v>
      </c>
      <c r="X300" s="38"/>
      <c r="Y300" s="33"/>
      <c r="AA300" s="197"/>
      <c r="AB300" s="196"/>
      <c r="AC300" s="196"/>
    </row>
    <row r="301" spans="1:29" ht="25.5">
      <c r="A301" s="17"/>
      <c r="B301" s="35"/>
      <c r="C301" s="35"/>
      <c r="D301" s="35"/>
      <c r="E301" s="52" t="s">
        <v>436</v>
      </c>
      <c r="F301" s="53">
        <v>4252</v>
      </c>
      <c r="G301" s="38">
        <f t="shared" si="211"/>
        <v>0</v>
      </c>
      <c r="H301" s="38"/>
      <c r="I301" s="38"/>
      <c r="J301" s="38">
        <f t="shared" si="212"/>
        <v>2209</v>
      </c>
      <c r="K301" s="38">
        <v>2209</v>
      </c>
      <c r="L301" s="38"/>
      <c r="M301" s="212">
        <f t="shared" si="213"/>
        <v>5000</v>
      </c>
      <c r="N301" s="38">
        <v>5000</v>
      </c>
      <c r="O301" s="38"/>
      <c r="P301" s="33">
        <f t="shared" si="197"/>
        <v>2791</v>
      </c>
      <c r="Q301" s="33">
        <f t="shared" si="197"/>
        <v>2791</v>
      </c>
      <c r="R301" s="33">
        <f t="shared" si="197"/>
        <v>0</v>
      </c>
      <c r="S301" s="212">
        <f t="shared" si="214"/>
        <v>7000</v>
      </c>
      <c r="T301" s="38">
        <v>7000</v>
      </c>
      <c r="U301" s="38"/>
      <c r="V301" s="212">
        <f t="shared" si="215"/>
        <v>7000</v>
      </c>
      <c r="W301" s="38">
        <v>7000</v>
      </c>
      <c r="X301" s="38"/>
      <c r="Y301" s="33"/>
      <c r="AA301" s="197"/>
      <c r="AB301" s="196"/>
      <c r="AC301" s="196"/>
    </row>
    <row r="302" spans="1:29" ht="12.75">
      <c r="A302" s="17"/>
      <c r="B302" s="35"/>
      <c r="C302" s="35"/>
      <c r="D302" s="35"/>
      <c r="E302" s="52" t="s">
        <v>437</v>
      </c>
      <c r="F302" s="54">
        <v>4264</v>
      </c>
      <c r="G302" s="38">
        <f t="shared" si="211"/>
        <v>46187.083299999998</v>
      </c>
      <c r="H302" s="38">
        <v>46187.083299999998</v>
      </c>
      <c r="I302" s="38"/>
      <c r="J302" s="38">
        <f t="shared" si="212"/>
        <v>67266.415999999997</v>
      </c>
      <c r="K302" s="38">
        <v>67266.415999999997</v>
      </c>
      <c r="L302" s="38"/>
      <c r="M302" s="212">
        <f t="shared" si="213"/>
        <v>80000</v>
      </c>
      <c r="N302" s="38">
        <v>80000</v>
      </c>
      <c r="O302" s="38"/>
      <c r="P302" s="33">
        <f t="shared" si="197"/>
        <v>12733.584000000003</v>
      </c>
      <c r="Q302" s="33">
        <f t="shared" si="197"/>
        <v>12733.584000000003</v>
      </c>
      <c r="R302" s="33">
        <f t="shared" si="197"/>
        <v>0</v>
      </c>
      <c r="S302" s="212">
        <f t="shared" si="214"/>
        <v>46187.083299999998</v>
      </c>
      <c r="T302" s="38">
        <v>46187.083299999998</v>
      </c>
      <c r="U302" s="38"/>
      <c r="V302" s="212">
        <f t="shared" si="215"/>
        <v>46187.083299999998</v>
      </c>
      <c r="W302" s="38">
        <v>46187.083299999998</v>
      </c>
      <c r="X302" s="38"/>
      <c r="Y302" s="33"/>
      <c r="AA302" s="197"/>
      <c r="AB302" s="196"/>
      <c r="AC302" s="196"/>
    </row>
    <row r="303" spans="1:29">
      <c r="A303" s="17"/>
      <c r="B303" s="35"/>
      <c r="C303" s="35"/>
      <c r="D303" s="35"/>
      <c r="E303" s="39" t="s">
        <v>427</v>
      </c>
      <c r="F303" s="39">
        <v>4269</v>
      </c>
      <c r="G303" s="38">
        <f t="shared" si="211"/>
        <v>25049.610100000002</v>
      </c>
      <c r="H303" s="38">
        <v>25049.610100000002</v>
      </c>
      <c r="I303" s="38"/>
      <c r="J303" s="38">
        <f t="shared" si="212"/>
        <v>39763.489000000001</v>
      </c>
      <c r="K303" s="38">
        <v>39763.489000000001</v>
      </c>
      <c r="L303" s="38"/>
      <c r="M303" s="212">
        <f t="shared" si="213"/>
        <v>39763.489000000001</v>
      </c>
      <c r="N303" s="38">
        <f>+K303</f>
        <v>39763.489000000001</v>
      </c>
      <c r="O303" s="38"/>
      <c r="P303" s="33">
        <f t="shared" si="197"/>
        <v>0</v>
      </c>
      <c r="Q303" s="33">
        <f t="shared" si="197"/>
        <v>0</v>
      </c>
      <c r="R303" s="33">
        <f t="shared" si="197"/>
        <v>0</v>
      </c>
      <c r="S303" s="212">
        <f t="shared" si="214"/>
        <v>39763.489000000001</v>
      </c>
      <c r="T303" s="38">
        <f>+N303</f>
        <v>39763.489000000001</v>
      </c>
      <c r="U303" s="38"/>
      <c r="V303" s="212">
        <f t="shared" si="215"/>
        <v>39763.489000000001</v>
      </c>
      <c r="W303" s="38">
        <f>+T303</f>
        <v>39763.489000000001</v>
      </c>
      <c r="X303" s="38"/>
      <c r="Y303" s="33"/>
      <c r="AA303" s="197"/>
      <c r="AB303" s="196"/>
      <c r="AC303" s="196"/>
    </row>
    <row r="304" spans="1:29" ht="25.5">
      <c r="A304" s="17"/>
      <c r="B304" s="35"/>
      <c r="C304" s="35"/>
      <c r="D304" s="35"/>
      <c r="E304" s="52" t="s">
        <v>438</v>
      </c>
      <c r="F304" s="54">
        <v>4521</v>
      </c>
      <c r="G304" s="38">
        <f t="shared" si="211"/>
        <v>3490</v>
      </c>
      <c r="H304" s="38">
        <v>3490</v>
      </c>
      <c r="I304" s="38"/>
      <c r="J304" s="38">
        <f t="shared" si="212"/>
        <v>0</v>
      </c>
      <c r="K304" s="38"/>
      <c r="L304" s="38"/>
      <c r="M304" s="212">
        <f t="shared" si="213"/>
        <v>50376</v>
      </c>
      <c r="N304" s="38">
        <v>50376</v>
      </c>
      <c r="O304" s="38"/>
      <c r="P304" s="33">
        <f t="shared" si="197"/>
        <v>50376</v>
      </c>
      <c r="Q304" s="33">
        <f t="shared" si="197"/>
        <v>50376</v>
      </c>
      <c r="R304" s="33">
        <f t="shared" si="197"/>
        <v>0</v>
      </c>
      <c r="S304" s="212">
        <f t="shared" si="214"/>
        <v>55376</v>
      </c>
      <c r="T304" s="38">
        <v>55376</v>
      </c>
      <c r="U304" s="38"/>
      <c r="V304" s="212">
        <f t="shared" si="215"/>
        <v>60376</v>
      </c>
      <c r="W304" s="38">
        <v>60376</v>
      </c>
      <c r="X304" s="38"/>
      <c r="Y304" s="33"/>
      <c r="AA304" s="197"/>
      <c r="AB304" s="196"/>
      <c r="AC304" s="196"/>
    </row>
    <row r="305" spans="1:29" ht="21">
      <c r="A305" s="17"/>
      <c r="B305" s="35"/>
      <c r="C305" s="35"/>
      <c r="D305" s="35"/>
      <c r="E305" s="51" t="s">
        <v>424</v>
      </c>
      <c r="F305" s="39">
        <v>4637</v>
      </c>
      <c r="G305" s="38">
        <f t="shared" si="211"/>
        <v>0</v>
      </c>
      <c r="H305" s="38"/>
      <c r="I305" s="38"/>
      <c r="J305" s="38">
        <f t="shared" si="212"/>
        <v>0</v>
      </c>
      <c r="K305" s="38"/>
      <c r="L305" s="38"/>
      <c r="M305" s="212">
        <f t="shared" si="213"/>
        <v>0</v>
      </c>
      <c r="N305" s="38"/>
      <c r="O305" s="38"/>
      <c r="P305" s="33">
        <f t="shared" si="197"/>
        <v>0</v>
      </c>
      <c r="Q305" s="33">
        <f t="shared" si="197"/>
        <v>0</v>
      </c>
      <c r="R305" s="33">
        <f t="shared" si="197"/>
        <v>0</v>
      </c>
      <c r="S305" s="212">
        <f t="shared" si="214"/>
        <v>0</v>
      </c>
      <c r="T305" s="38"/>
      <c r="U305" s="38"/>
      <c r="V305" s="212">
        <f t="shared" si="215"/>
        <v>0</v>
      </c>
      <c r="W305" s="38"/>
      <c r="X305" s="38"/>
      <c r="Y305" s="33"/>
      <c r="AA305" s="197"/>
      <c r="AB305" s="196"/>
      <c r="AC305" s="196"/>
    </row>
    <row r="306" spans="1:29" ht="21">
      <c r="A306" s="17"/>
      <c r="B306" s="35"/>
      <c r="C306" s="35"/>
      <c r="D306" s="35"/>
      <c r="E306" s="44" t="s">
        <v>439</v>
      </c>
      <c r="F306" s="40">
        <v>5113</v>
      </c>
      <c r="G306" s="38">
        <f t="shared" si="211"/>
        <v>172772.37880000001</v>
      </c>
      <c r="H306" s="38"/>
      <c r="I306" s="38">
        <v>172772.37880000001</v>
      </c>
      <c r="J306" s="38">
        <f t="shared" si="212"/>
        <v>650283.53879999882</v>
      </c>
      <c r="K306" s="38"/>
      <c r="L306" s="38">
        <v>650283.53879999882</v>
      </c>
      <c r="M306" s="212">
        <f t="shared" si="213"/>
        <v>1107933.0070000002</v>
      </c>
      <c r="N306" s="38"/>
      <c r="O306" s="38">
        <f>-1150000+2257933.007</f>
        <v>1107933.0070000002</v>
      </c>
      <c r="P306" s="33">
        <f t="shared" si="197"/>
        <v>457649.4682000014</v>
      </c>
      <c r="Q306" s="33">
        <f t="shared" si="197"/>
        <v>0</v>
      </c>
      <c r="R306" s="33">
        <f t="shared" si="197"/>
        <v>457649.4682000014</v>
      </c>
      <c r="S306" s="212">
        <f t="shared" si="214"/>
        <v>1150000</v>
      </c>
      <c r="T306" s="38"/>
      <c r="U306" s="38">
        <v>1150000</v>
      </c>
      <c r="V306" s="212">
        <f t="shared" si="215"/>
        <v>1150000</v>
      </c>
      <c r="W306" s="38"/>
      <c r="X306" s="38">
        <f>+U306</f>
        <v>1150000</v>
      </c>
      <c r="Y306" s="33"/>
      <c r="AA306" s="197"/>
      <c r="AB306" s="196"/>
      <c r="AC306" s="196"/>
    </row>
    <row r="307" spans="1:29" ht="21">
      <c r="A307" s="17"/>
      <c r="B307" s="35"/>
      <c r="C307" s="35"/>
      <c r="D307" s="35"/>
      <c r="E307" s="39" t="s">
        <v>440</v>
      </c>
      <c r="F307" s="39">
        <v>5129</v>
      </c>
      <c r="G307" s="38">
        <f t="shared" si="211"/>
        <v>17585.244999999999</v>
      </c>
      <c r="H307" s="38"/>
      <c r="I307" s="38">
        <v>17585.244999999999</v>
      </c>
      <c r="J307" s="38">
        <f t="shared" si="212"/>
        <v>91007.823999999993</v>
      </c>
      <c r="K307" s="38"/>
      <c r="L307" s="38">
        <v>91007.823999999993</v>
      </c>
      <c r="M307" s="212">
        <f t="shared" si="213"/>
        <v>0</v>
      </c>
      <c r="N307" s="38"/>
      <c r="O307" s="38"/>
      <c r="P307" s="33">
        <f t="shared" si="197"/>
        <v>-91007.823999999993</v>
      </c>
      <c r="Q307" s="33">
        <f t="shared" si="197"/>
        <v>0</v>
      </c>
      <c r="R307" s="33">
        <f t="shared" si="197"/>
        <v>-91007.823999999993</v>
      </c>
      <c r="S307" s="212">
        <f t="shared" si="214"/>
        <v>0</v>
      </c>
      <c r="T307" s="38"/>
      <c r="U307" s="38"/>
      <c r="V307" s="212">
        <f t="shared" si="215"/>
        <v>2500</v>
      </c>
      <c r="W307" s="38"/>
      <c r="X307" s="38">
        <v>2500</v>
      </c>
      <c r="Y307" s="33" t="s">
        <v>619</v>
      </c>
      <c r="AA307" s="197"/>
      <c r="AB307" s="196"/>
      <c r="AC307" s="196"/>
    </row>
    <row r="308" spans="1:29" ht="21">
      <c r="A308" s="17"/>
      <c r="B308" s="35"/>
      <c r="C308" s="35"/>
      <c r="D308" s="35"/>
      <c r="E308" s="39" t="s">
        <v>270</v>
      </c>
      <c r="F308" s="40">
        <v>5134</v>
      </c>
      <c r="G308" s="38">
        <f t="shared" si="211"/>
        <v>7971</v>
      </c>
      <c r="H308" s="38"/>
      <c r="I308" s="38">
        <v>7971</v>
      </c>
      <c r="J308" s="38">
        <f t="shared" si="212"/>
        <v>20448.667000000001</v>
      </c>
      <c r="K308" s="38"/>
      <c r="L308" s="38">
        <v>20448.667000000001</v>
      </c>
      <c r="M308" s="212">
        <f t="shared" si="213"/>
        <v>0</v>
      </c>
      <c r="N308" s="38"/>
      <c r="O308" s="38"/>
      <c r="P308" s="33">
        <f t="shared" si="197"/>
        <v>-20448.667000000001</v>
      </c>
      <c r="Q308" s="33">
        <f t="shared" si="197"/>
        <v>0</v>
      </c>
      <c r="R308" s="33">
        <f t="shared" si="197"/>
        <v>-20448.667000000001</v>
      </c>
      <c r="S308" s="212">
        <f t="shared" si="214"/>
        <v>0</v>
      </c>
      <c r="T308" s="38"/>
      <c r="U308" s="38"/>
      <c r="V308" s="212">
        <f t="shared" si="215"/>
        <v>0</v>
      </c>
      <c r="W308" s="38"/>
      <c r="X308" s="38"/>
      <c r="Y308" s="33" t="s">
        <v>619</v>
      </c>
      <c r="AA308" s="197"/>
      <c r="AB308" s="196"/>
      <c r="AC308" s="196"/>
    </row>
    <row r="309" spans="1:29" ht="31.5">
      <c r="A309" s="13">
        <v>2700</v>
      </c>
      <c r="B309" s="34" t="s">
        <v>441</v>
      </c>
      <c r="C309" s="34">
        <v>0</v>
      </c>
      <c r="D309" s="34">
        <v>0</v>
      </c>
      <c r="E309" s="29" t="s">
        <v>442</v>
      </c>
      <c r="F309" s="30"/>
      <c r="G309" s="31">
        <f>SUM(G311,G316,G322,G328,G331,G334)</f>
        <v>0</v>
      </c>
      <c r="H309" s="31">
        <f t="shared" ref="H309:O309" si="216">SUM(H311,H316,H322,H328,H331,H334)</f>
        <v>0</v>
      </c>
      <c r="I309" s="31">
        <f t="shared" si="216"/>
        <v>0</v>
      </c>
      <c r="J309" s="31">
        <f t="shared" si="216"/>
        <v>0</v>
      </c>
      <c r="K309" s="31">
        <f t="shared" si="216"/>
        <v>0</v>
      </c>
      <c r="L309" s="31">
        <f t="shared" si="216"/>
        <v>0</v>
      </c>
      <c r="M309" s="211">
        <f t="shared" si="216"/>
        <v>0</v>
      </c>
      <c r="N309" s="31">
        <f t="shared" si="216"/>
        <v>0</v>
      </c>
      <c r="O309" s="31">
        <f t="shared" si="216"/>
        <v>0</v>
      </c>
      <c r="P309" s="32">
        <f t="shared" si="197"/>
        <v>0</v>
      </c>
      <c r="Q309" s="32">
        <f t="shared" si="197"/>
        <v>0</v>
      </c>
      <c r="R309" s="32">
        <f t="shared" si="197"/>
        <v>0</v>
      </c>
      <c r="S309" s="211">
        <f t="shared" ref="S309:X309" si="217">SUM(S311,S316,S322,S328,S331,S334)</f>
        <v>0</v>
      </c>
      <c r="T309" s="31">
        <f t="shared" si="217"/>
        <v>0</v>
      </c>
      <c r="U309" s="31">
        <f t="shared" si="217"/>
        <v>0</v>
      </c>
      <c r="V309" s="211">
        <f t="shared" si="217"/>
        <v>0</v>
      </c>
      <c r="W309" s="31">
        <f t="shared" si="217"/>
        <v>0</v>
      </c>
      <c r="X309" s="31">
        <f t="shared" si="217"/>
        <v>0</v>
      </c>
      <c r="Y309" s="33"/>
      <c r="AA309" s="197"/>
      <c r="AB309" s="196"/>
      <c r="AC309" s="196"/>
    </row>
    <row r="310" spans="1:29">
      <c r="A310" s="17"/>
      <c r="B310" s="35"/>
      <c r="C310" s="35"/>
      <c r="D310" s="35"/>
      <c r="E310" s="36" t="s">
        <v>5</v>
      </c>
      <c r="F310" s="37"/>
      <c r="G310" s="38"/>
      <c r="H310" s="38"/>
      <c r="I310" s="38"/>
      <c r="J310" s="38"/>
      <c r="K310" s="38"/>
      <c r="L310" s="38"/>
      <c r="M310" s="212"/>
      <c r="N310" s="38"/>
      <c r="O310" s="38"/>
      <c r="P310" s="33">
        <f t="shared" si="197"/>
        <v>0</v>
      </c>
      <c r="Q310" s="33">
        <f t="shared" si="197"/>
        <v>0</v>
      </c>
      <c r="R310" s="33">
        <f t="shared" si="197"/>
        <v>0</v>
      </c>
      <c r="S310" s="212"/>
      <c r="T310" s="38"/>
      <c r="U310" s="38"/>
      <c r="V310" s="212"/>
      <c r="W310" s="38"/>
      <c r="X310" s="38"/>
      <c r="Y310" s="33"/>
      <c r="AA310" s="197"/>
      <c r="AB310" s="196"/>
      <c r="AC310" s="196"/>
    </row>
    <row r="311" spans="1:29" ht="21">
      <c r="A311" s="13">
        <v>2710</v>
      </c>
      <c r="B311" s="34" t="s">
        <v>441</v>
      </c>
      <c r="C311" s="34">
        <v>1</v>
      </c>
      <c r="D311" s="34">
        <v>0</v>
      </c>
      <c r="E311" s="29" t="s">
        <v>443</v>
      </c>
      <c r="F311" s="30"/>
      <c r="G311" s="31">
        <f>SUM(G313:G315)</f>
        <v>0</v>
      </c>
      <c r="H311" s="31">
        <f t="shared" ref="H311:O311" si="218">SUM(H313:H315)</f>
        <v>0</v>
      </c>
      <c r="I311" s="31">
        <f t="shared" si="218"/>
        <v>0</v>
      </c>
      <c r="J311" s="31">
        <f t="shared" si="218"/>
        <v>0</v>
      </c>
      <c r="K311" s="31">
        <f t="shared" si="218"/>
        <v>0</v>
      </c>
      <c r="L311" s="31">
        <f t="shared" si="218"/>
        <v>0</v>
      </c>
      <c r="M311" s="211">
        <f t="shared" si="218"/>
        <v>0</v>
      </c>
      <c r="N311" s="31">
        <f t="shared" si="218"/>
        <v>0</v>
      </c>
      <c r="O311" s="31">
        <f t="shared" si="218"/>
        <v>0</v>
      </c>
      <c r="P311" s="32">
        <f t="shared" si="197"/>
        <v>0</v>
      </c>
      <c r="Q311" s="32">
        <f t="shared" si="197"/>
        <v>0</v>
      </c>
      <c r="R311" s="32">
        <f t="shared" si="197"/>
        <v>0</v>
      </c>
      <c r="S311" s="211">
        <f t="shared" ref="S311:X311" si="219">SUM(S313:S315)</f>
        <v>0</v>
      </c>
      <c r="T311" s="31">
        <f t="shared" si="219"/>
        <v>0</v>
      </c>
      <c r="U311" s="31">
        <f t="shared" si="219"/>
        <v>0</v>
      </c>
      <c r="V311" s="211">
        <f t="shared" si="219"/>
        <v>0</v>
      </c>
      <c r="W311" s="31">
        <f t="shared" si="219"/>
        <v>0</v>
      </c>
      <c r="X311" s="31">
        <f t="shared" si="219"/>
        <v>0</v>
      </c>
      <c r="Y311" s="33"/>
      <c r="AA311" s="197"/>
      <c r="AB311" s="196"/>
      <c r="AC311" s="196"/>
    </row>
    <row r="312" spans="1:29">
      <c r="A312" s="17"/>
      <c r="B312" s="35"/>
      <c r="C312" s="35"/>
      <c r="D312" s="35"/>
      <c r="E312" s="36" t="s">
        <v>111</v>
      </c>
      <c r="F312" s="37"/>
      <c r="G312" s="38"/>
      <c r="H312" s="38"/>
      <c r="I312" s="38"/>
      <c r="J312" s="38"/>
      <c r="K312" s="38"/>
      <c r="L312" s="38"/>
      <c r="M312" s="212"/>
      <c r="N312" s="38"/>
      <c r="O312" s="38"/>
      <c r="P312" s="33">
        <f t="shared" si="197"/>
        <v>0</v>
      </c>
      <c r="Q312" s="33">
        <f t="shared" si="197"/>
        <v>0</v>
      </c>
      <c r="R312" s="33">
        <f t="shared" si="197"/>
        <v>0</v>
      </c>
      <c r="S312" s="212"/>
      <c r="T312" s="38"/>
      <c r="U312" s="38"/>
      <c r="V312" s="212"/>
      <c r="W312" s="38"/>
      <c r="X312" s="38"/>
      <c r="Y312" s="33"/>
      <c r="AA312" s="197"/>
      <c r="AB312" s="196"/>
      <c r="AC312" s="196"/>
    </row>
    <row r="313" spans="1:29">
      <c r="A313" s="17">
        <v>2711</v>
      </c>
      <c r="B313" s="35" t="s">
        <v>441</v>
      </c>
      <c r="C313" s="35">
        <v>1</v>
      </c>
      <c r="D313" s="35">
        <v>1</v>
      </c>
      <c r="E313" s="36" t="s">
        <v>444</v>
      </c>
      <c r="F313" s="37"/>
      <c r="G313" s="38">
        <f>SUM(H313:I313)</f>
        <v>0</v>
      </c>
      <c r="H313" s="38"/>
      <c r="I313" s="38"/>
      <c r="J313" s="38">
        <f>SUM(K313:L313)</f>
        <v>0</v>
      </c>
      <c r="K313" s="38"/>
      <c r="L313" s="38"/>
      <c r="M313" s="212">
        <f>SUM(N313:O313)</f>
        <v>0</v>
      </c>
      <c r="N313" s="38"/>
      <c r="O313" s="38"/>
      <c r="P313" s="33">
        <f t="shared" si="197"/>
        <v>0</v>
      </c>
      <c r="Q313" s="33">
        <f t="shared" si="197"/>
        <v>0</v>
      </c>
      <c r="R313" s="33">
        <f t="shared" si="197"/>
        <v>0</v>
      </c>
      <c r="S313" s="212">
        <f>SUM(T313:U313)</f>
        <v>0</v>
      </c>
      <c r="T313" s="38"/>
      <c r="U313" s="38"/>
      <c r="V313" s="212">
        <f>SUM(W313:X313)</f>
        <v>0</v>
      </c>
      <c r="W313" s="38"/>
      <c r="X313" s="38"/>
      <c r="Y313" s="33"/>
      <c r="AA313" s="197"/>
      <c r="AB313" s="196"/>
      <c r="AC313" s="196"/>
    </row>
    <row r="314" spans="1:29">
      <c r="A314" s="17">
        <v>2712</v>
      </c>
      <c r="B314" s="35" t="s">
        <v>441</v>
      </c>
      <c r="C314" s="35">
        <v>1</v>
      </c>
      <c r="D314" s="35">
        <v>2</v>
      </c>
      <c r="E314" s="36" t="s">
        <v>445</v>
      </c>
      <c r="F314" s="37"/>
      <c r="G314" s="38">
        <f>SUM(H314:I314)</f>
        <v>0</v>
      </c>
      <c r="H314" s="38"/>
      <c r="I314" s="38"/>
      <c r="J314" s="38">
        <f>SUM(K314:L314)</f>
        <v>0</v>
      </c>
      <c r="K314" s="38"/>
      <c r="L314" s="38"/>
      <c r="M314" s="212">
        <f>SUM(N314:O314)</f>
        <v>0</v>
      </c>
      <c r="N314" s="38"/>
      <c r="O314" s="38"/>
      <c r="P314" s="33">
        <f t="shared" si="197"/>
        <v>0</v>
      </c>
      <c r="Q314" s="33">
        <f t="shared" si="197"/>
        <v>0</v>
      </c>
      <c r="R314" s="33">
        <f t="shared" si="197"/>
        <v>0</v>
      </c>
      <c r="S314" s="212">
        <f>SUM(T314:U314)</f>
        <v>0</v>
      </c>
      <c r="T314" s="38"/>
      <c r="U314" s="38"/>
      <c r="V314" s="212">
        <f>SUM(W314:X314)</f>
        <v>0</v>
      </c>
      <c r="W314" s="38"/>
      <c r="X314" s="38"/>
      <c r="Y314" s="33"/>
      <c r="AA314" s="197"/>
      <c r="AB314" s="196"/>
      <c r="AC314" s="196"/>
    </row>
    <row r="315" spans="1:29">
      <c r="A315" s="17">
        <v>2713</v>
      </c>
      <c r="B315" s="35" t="s">
        <v>441</v>
      </c>
      <c r="C315" s="35">
        <v>1</v>
      </c>
      <c r="D315" s="35">
        <v>3</v>
      </c>
      <c r="E315" s="36" t="s">
        <v>446</v>
      </c>
      <c r="F315" s="37"/>
      <c r="G315" s="38">
        <f>SUM(H315:I315)</f>
        <v>0</v>
      </c>
      <c r="H315" s="38"/>
      <c r="I315" s="38"/>
      <c r="J315" s="38">
        <f>SUM(K315:L315)</f>
        <v>0</v>
      </c>
      <c r="K315" s="38"/>
      <c r="L315" s="38"/>
      <c r="M315" s="212">
        <f>SUM(N315:O315)</f>
        <v>0</v>
      </c>
      <c r="N315" s="38"/>
      <c r="O315" s="38"/>
      <c r="P315" s="33">
        <f t="shared" si="197"/>
        <v>0</v>
      </c>
      <c r="Q315" s="33">
        <f t="shared" si="197"/>
        <v>0</v>
      </c>
      <c r="R315" s="33">
        <f t="shared" si="197"/>
        <v>0</v>
      </c>
      <c r="S315" s="212">
        <f>SUM(T315:U315)</f>
        <v>0</v>
      </c>
      <c r="T315" s="38"/>
      <c r="U315" s="38"/>
      <c r="V315" s="212">
        <f>SUM(W315:X315)</f>
        <v>0</v>
      </c>
      <c r="W315" s="38"/>
      <c r="X315" s="38"/>
      <c r="Y315" s="33"/>
      <c r="AA315" s="197"/>
      <c r="AB315" s="196"/>
      <c r="AC315" s="196"/>
    </row>
    <row r="316" spans="1:29">
      <c r="A316" s="13">
        <v>2720</v>
      </c>
      <c r="B316" s="34" t="s">
        <v>441</v>
      </c>
      <c r="C316" s="34">
        <v>2</v>
      </c>
      <c r="D316" s="34">
        <v>0</v>
      </c>
      <c r="E316" s="29" t="s">
        <v>447</v>
      </c>
      <c r="F316" s="30"/>
      <c r="G316" s="31">
        <f>SUM(G318:G321)</f>
        <v>0</v>
      </c>
      <c r="H316" s="31">
        <f t="shared" ref="H316:O316" si="220">SUM(H318:H321)</f>
        <v>0</v>
      </c>
      <c r="I316" s="31">
        <f t="shared" si="220"/>
        <v>0</v>
      </c>
      <c r="J316" s="31">
        <f t="shared" si="220"/>
        <v>0</v>
      </c>
      <c r="K316" s="31">
        <f t="shared" si="220"/>
        <v>0</v>
      </c>
      <c r="L316" s="31">
        <f t="shared" si="220"/>
        <v>0</v>
      </c>
      <c r="M316" s="211">
        <f t="shared" si="220"/>
        <v>0</v>
      </c>
      <c r="N316" s="31">
        <f t="shared" si="220"/>
        <v>0</v>
      </c>
      <c r="O316" s="31">
        <f t="shared" si="220"/>
        <v>0</v>
      </c>
      <c r="P316" s="32">
        <f t="shared" si="197"/>
        <v>0</v>
      </c>
      <c r="Q316" s="32">
        <f t="shared" si="197"/>
        <v>0</v>
      </c>
      <c r="R316" s="32">
        <f t="shared" si="197"/>
        <v>0</v>
      </c>
      <c r="S316" s="211">
        <f t="shared" ref="S316:X316" si="221">SUM(S318:S321)</f>
        <v>0</v>
      </c>
      <c r="T316" s="31">
        <f t="shared" si="221"/>
        <v>0</v>
      </c>
      <c r="U316" s="31">
        <f t="shared" si="221"/>
        <v>0</v>
      </c>
      <c r="V316" s="211">
        <f t="shared" si="221"/>
        <v>0</v>
      </c>
      <c r="W316" s="31">
        <f t="shared" si="221"/>
        <v>0</v>
      </c>
      <c r="X316" s="31">
        <f t="shared" si="221"/>
        <v>0</v>
      </c>
      <c r="Y316" s="33"/>
      <c r="AA316" s="197"/>
      <c r="AB316" s="196"/>
      <c r="AC316" s="196"/>
    </row>
    <row r="317" spans="1:29">
      <c r="A317" s="17"/>
      <c r="B317" s="35"/>
      <c r="C317" s="35"/>
      <c r="D317" s="35"/>
      <c r="E317" s="36" t="s">
        <v>111</v>
      </c>
      <c r="F317" s="37"/>
      <c r="G317" s="38"/>
      <c r="H317" s="38"/>
      <c r="I317" s="38"/>
      <c r="J317" s="38"/>
      <c r="K317" s="38"/>
      <c r="L317" s="38"/>
      <c r="M317" s="212"/>
      <c r="N317" s="38"/>
      <c r="O317" s="38"/>
      <c r="P317" s="33">
        <f t="shared" si="197"/>
        <v>0</v>
      </c>
      <c r="Q317" s="33">
        <f t="shared" si="197"/>
        <v>0</v>
      </c>
      <c r="R317" s="33">
        <f t="shared" si="197"/>
        <v>0</v>
      </c>
      <c r="S317" s="212"/>
      <c r="T317" s="38"/>
      <c r="U317" s="38"/>
      <c r="V317" s="212"/>
      <c r="W317" s="38"/>
      <c r="X317" s="38"/>
      <c r="Y317" s="33"/>
      <c r="AA317" s="197"/>
      <c r="AB317" s="196"/>
      <c r="AC317" s="196"/>
    </row>
    <row r="318" spans="1:29">
      <c r="A318" s="17">
        <v>2721</v>
      </c>
      <c r="B318" s="35" t="s">
        <v>441</v>
      </c>
      <c r="C318" s="35">
        <v>2</v>
      </c>
      <c r="D318" s="35">
        <v>1</v>
      </c>
      <c r="E318" s="36" t="s">
        <v>448</v>
      </c>
      <c r="F318" s="37"/>
      <c r="G318" s="38">
        <f>SUM(H318:I318)</f>
        <v>0</v>
      </c>
      <c r="H318" s="38"/>
      <c r="I318" s="38"/>
      <c r="J318" s="38">
        <f>SUM(K318:L318)</f>
        <v>0</v>
      </c>
      <c r="K318" s="38"/>
      <c r="L318" s="38"/>
      <c r="M318" s="212">
        <f>SUM(N318:O318)</f>
        <v>0</v>
      </c>
      <c r="N318" s="38"/>
      <c r="O318" s="38"/>
      <c r="P318" s="33">
        <f t="shared" si="197"/>
        <v>0</v>
      </c>
      <c r="Q318" s="33">
        <f t="shared" si="197"/>
        <v>0</v>
      </c>
      <c r="R318" s="33">
        <f t="shared" si="197"/>
        <v>0</v>
      </c>
      <c r="S318" s="212">
        <f>SUM(T318:U318)</f>
        <v>0</v>
      </c>
      <c r="T318" s="38"/>
      <c r="U318" s="38"/>
      <c r="V318" s="212">
        <f>SUM(W318:X318)</f>
        <v>0</v>
      </c>
      <c r="W318" s="38"/>
      <c r="X318" s="38"/>
      <c r="Y318" s="33"/>
      <c r="AA318" s="197"/>
      <c r="AB318" s="196"/>
      <c r="AC318" s="196"/>
    </row>
    <row r="319" spans="1:29">
      <c r="A319" s="17">
        <v>2722</v>
      </c>
      <c r="B319" s="35" t="s">
        <v>441</v>
      </c>
      <c r="C319" s="35">
        <v>2</v>
      </c>
      <c r="D319" s="35">
        <v>2</v>
      </c>
      <c r="E319" s="36" t="s">
        <v>449</v>
      </c>
      <c r="F319" s="37"/>
      <c r="G319" s="38">
        <f>SUM(H319:I319)</f>
        <v>0</v>
      </c>
      <c r="H319" s="38"/>
      <c r="I319" s="38"/>
      <c r="J319" s="38">
        <f>SUM(K319:L319)</f>
        <v>0</v>
      </c>
      <c r="K319" s="38"/>
      <c r="L319" s="38"/>
      <c r="M319" s="212">
        <f>SUM(N319:O319)</f>
        <v>0</v>
      </c>
      <c r="N319" s="38"/>
      <c r="O319" s="38"/>
      <c r="P319" s="33">
        <f t="shared" si="197"/>
        <v>0</v>
      </c>
      <c r="Q319" s="33">
        <f t="shared" si="197"/>
        <v>0</v>
      </c>
      <c r="R319" s="33">
        <f t="shared" si="197"/>
        <v>0</v>
      </c>
      <c r="S319" s="212">
        <f>SUM(T319:U319)</f>
        <v>0</v>
      </c>
      <c r="T319" s="38"/>
      <c r="U319" s="38"/>
      <c r="V319" s="212">
        <f>SUM(W319:X319)</f>
        <v>0</v>
      </c>
      <c r="W319" s="38"/>
      <c r="X319" s="38"/>
      <c r="Y319" s="33"/>
      <c r="AA319" s="197"/>
      <c r="AB319" s="196"/>
      <c r="AC319" s="196"/>
    </row>
    <row r="320" spans="1:29">
      <c r="A320" s="17">
        <v>2723</v>
      </c>
      <c r="B320" s="35" t="s">
        <v>441</v>
      </c>
      <c r="C320" s="35">
        <v>2</v>
      </c>
      <c r="D320" s="35">
        <v>3</v>
      </c>
      <c r="E320" s="36" t="s">
        <v>450</v>
      </c>
      <c r="F320" s="37"/>
      <c r="G320" s="38">
        <f>SUM(H320:I320)</f>
        <v>0</v>
      </c>
      <c r="H320" s="38"/>
      <c r="I320" s="38"/>
      <c r="J320" s="38">
        <f>SUM(K320:L320)</f>
        <v>0</v>
      </c>
      <c r="K320" s="38"/>
      <c r="L320" s="38"/>
      <c r="M320" s="212">
        <f>SUM(N320:O320)</f>
        <v>0</v>
      </c>
      <c r="N320" s="38"/>
      <c r="O320" s="38"/>
      <c r="P320" s="33">
        <f t="shared" si="197"/>
        <v>0</v>
      </c>
      <c r="Q320" s="33">
        <f t="shared" si="197"/>
        <v>0</v>
      </c>
      <c r="R320" s="33">
        <f t="shared" si="197"/>
        <v>0</v>
      </c>
      <c r="S320" s="212">
        <f>SUM(T320:U320)</f>
        <v>0</v>
      </c>
      <c r="T320" s="38"/>
      <c r="U320" s="38"/>
      <c r="V320" s="212">
        <f>SUM(W320:X320)</f>
        <v>0</v>
      </c>
      <c r="W320" s="38"/>
      <c r="X320" s="38"/>
      <c r="Y320" s="33"/>
      <c r="AA320" s="197"/>
      <c r="AB320" s="196"/>
      <c r="AC320" s="196"/>
    </row>
    <row r="321" spans="1:29">
      <c r="A321" s="17">
        <v>2724</v>
      </c>
      <c r="B321" s="35" t="s">
        <v>441</v>
      </c>
      <c r="C321" s="35">
        <v>2</v>
      </c>
      <c r="D321" s="35">
        <v>4</v>
      </c>
      <c r="E321" s="36" t="s">
        <v>451</v>
      </c>
      <c r="F321" s="37"/>
      <c r="G321" s="38">
        <f>SUM(H321:I321)</f>
        <v>0</v>
      </c>
      <c r="H321" s="38"/>
      <c r="I321" s="38"/>
      <c r="J321" s="38">
        <f>SUM(K321:L321)</f>
        <v>0</v>
      </c>
      <c r="K321" s="38"/>
      <c r="L321" s="38"/>
      <c r="M321" s="212">
        <f>SUM(N321:O321)</f>
        <v>0</v>
      </c>
      <c r="N321" s="38"/>
      <c r="O321" s="38"/>
      <c r="P321" s="33">
        <f t="shared" si="197"/>
        <v>0</v>
      </c>
      <c r="Q321" s="33">
        <f t="shared" si="197"/>
        <v>0</v>
      </c>
      <c r="R321" s="33">
        <f t="shared" si="197"/>
        <v>0</v>
      </c>
      <c r="S321" s="212">
        <f>SUM(T321:U321)</f>
        <v>0</v>
      </c>
      <c r="T321" s="38"/>
      <c r="U321" s="38"/>
      <c r="V321" s="212">
        <f>SUM(W321:X321)</f>
        <v>0</v>
      </c>
      <c r="W321" s="38"/>
      <c r="X321" s="38"/>
      <c r="Y321" s="33"/>
      <c r="AA321" s="197"/>
      <c r="AB321" s="196"/>
      <c r="AC321" s="196"/>
    </row>
    <row r="322" spans="1:29">
      <c r="A322" s="13">
        <v>2730</v>
      </c>
      <c r="B322" s="34" t="s">
        <v>441</v>
      </c>
      <c r="C322" s="34">
        <v>3</v>
      </c>
      <c r="D322" s="34">
        <v>0</v>
      </c>
      <c r="E322" s="29" t="s">
        <v>452</v>
      </c>
      <c r="F322" s="30"/>
      <c r="G322" s="31">
        <f>SUM(G324:G327)</f>
        <v>0</v>
      </c>
      <c r="H322" s="31">
        <f t="shared" ref="H322:O322" si="222">SUM(H324:H327)</f>
        <v>0</v>
      </c>
      <c r="I322" s="31">
        <f t="shared" si="222"/>
        <v>0</v>
      </c>
      <c r="J322" s="31">
        <f t="shared" si="222"/>
        <v>0</v>
      </c>
      <c r="K322" s="31">
        <f t="shared" si="222"/>
        <v>0</v>
      </c>
      <c r="L322" s="31">
        <f t="shared" si="222"/>
        <v>0</v>
      </c>
      <c r="M322" s="211">
        <f t="shared" si="222"/>
        <v>0</v>
      </c>
      <c r="N322" s="31">
        <f t="shared" si="222"/>
        <v>0</v>
      </c>
      <c r="O322" s="31">
        <f t="shared" si="222"/>
        <v>0</v>
      </c>
      <c r="P322" s="32">
        <f t="shared" si="197"/>
        <v>0</v>
      </c>
      <c r="Q322" s="32">
        <f t="shared" si="197"/>
        <v>0</v>
      </c>
      <c r="R322" s="32">
        <f t="shared" si="197"/>
        <v>0</v>
      </c>
      <c r="S322" s="211">
        <f t="shared" ref="S322:X322" si="223">SUM(S324:S327)</f>
        <v>0</v>
      </c>
      <c r="T322" s="31">
        <f t="shared" si="223"/>
        <v>0</v>
      </c>
      <c r="U322" s="31">
        <f t="shared" si="223"/>
        <v>0</v>
      </c>
      <c r="V322" s="211">
        <f t="shared" si="223"/>
        <v>0</v>
      </c>
      <c r="W322" s="31">
        <f t="shared" si="223"/>
        <v>0</v>
      </c>
      <c r="X322" s="31">
        <f t="shared" si="223"/>
        <v>0</v>
      </c>
      <c r="Y322" s="33"/>
      <c r="AA322" s="197"/>
      <c r="AB322" s="196"/>
      <c r="AC322" s="196"/>
    </row>
    <row r="323" spans="1:29">
      <c r="A323" s="17"/>
      <c r="B323" s="35"/>
      <c r="C323" s="35"/>
      <c r="D323" s="35"/>
      <c r="E323" s="36" t="s">
        <v>111</v>
      </c>
      <c r="F323" s="37"/>
      <c r="G323" s="38"/>
      <c r="H323" s="38"/>
      <c r="I323" s="38"/>
      <c r="J323" s="38"/>
      <c r="K323" s="38"/>
      <c r="L323" s="38"/>
      <c r="M323" s="212"/>
      <c r="N323" s="38"/>
      <c r="O323" s="38"/>
      <c r="P323" s="33">
        <f t="shared" si="197"/>
        <v>0</v>
      </c>
      <c r="Q323" s="33">
        <f t="shared" si="197"/>
        <v>0</v>
      </c>
      <c r="R323" s="33">
        <f t="shared" si="197"/>
        <v>0</v>
      </c>
      <c r="S323" s="212"/>
      <c r="T323" s="38"/>
      <c r="U323" s="38"/>
      <c r="V323" s="212"/>
      <c r="W323" s="38"/>
      <c r="X323" s="38"/>
      <c r="Y323" s="33"/>
      <c r="AA323" s="197"/>
      <c r="AB323" s="196"/>
      <c r="AC323" s="196"/>
    </row>
    <row r="324" spans="1:29">
      <c r="A324" s="17">
        <v>2731</v>
      </c>
      <c r="B324" s="35" t="s">
        <v>441</v>
      </c>
      <c r="C324" s="35">
        <v>3</v>
      </c>
      <c r="D324" s="35">
        <v>1</v>
      </c>
      <c r="E324" s="36" t="s">
        <v>453</v>
      </c>
      <c r="F324" s="37"/>
      <c r="G324" s="38">
        <f>SUM(H324:I324)</f>
        <v>0</v>
      </c>
      <c r="H324" s="38"/>
      <c r="I324" s="38"/>
      <c r="J324" s="38">
        <f>SUM(K324:L324)</f>
        <v>0</v>
      </c>
      <c r="K324" s="38"/>
      <c r="L324" s="38"/>
      <c r="M324" s="212">
        <f>SUM(N324:O324)</f>
        <v>0</v>
      </c>
      <c r="N324" s="38"/>
      <c r="O324" s="38"/>
      <c r="P324" s="33">
        <f t="shared" si="197"/>
        <v>0</v>
      </c>
      <c r="Q324" s="33">
        <f t="shared" si="197"/>
        <v>0</v>
      </c>
      <c r="R324" s="33">
        <f t="shared" si="197"/>
        <v>0</v>
      </c>
      <c r="S324" s="212">
        <f>SUM(T324:U324)</f>
        <v>0</v>
      </c>
      <c r="T324" s="38"/>
      <c r="U324" s="38"/>
      <c r="V324" s="212">
        <f>SUM(W324:X324)</f>
        <v>0</v>
      </c>
      <c r="W324" s="38"/>
      <c r="X324" s="38"/>
      <c r="Y324" s="33"/>
      <c r="AA324" s="197"/>
      <c r="AB324" s="196"/>
      <c r="AC324" s="196"/>
    </row>
    <row r="325" spans="1:29">
      <c r="A325" s="17">
        <v>2732</v>
      </c>
      <c r="B325" s="35" t="s">
        <v>441</v>
      </c>
      <c r="C325" s="35">
        <v>3</v>
      </c>
      <c r="D325" s="35">
        <v>2</v>
      </c>
      <c r="E325" s="36" t="s">
        <v>454</v>
      </c>
      <c r="F325" s="37"/>
      <c r="G325" s="38">
        <f>SUM(H325:I325)</f>
        <v>0</v>
      </c>
      <c r="H325" s="38"/>
      <c r="I325" s="38"/>
      <c r="J325" s="38">
        <f>SUM(K325:L325)</f>
        <v>0</v>
      </c>
      <c r="K325" s="38"/>
      <c r="L325" s="38"/>
      <c r="M325" s="212">
        <f>SUM(N325:O325)</f>
        <v>0</v>
      </c>
      <c r="N325" s="38"/>
      <c r="O325" s="38"/>
      <c r="P325" s="33">
        <f t="shared" si="197"/>
        <v>0</v>
      </c>
      <c r="Q325" s="33">
        <f t="shared" si="197"/>
        <v>0</v>
      </c>
      <c r="R325" s="33">
        <f t="shared" si="197"/>
        <v>0</v>
      </c>
      <c r="S325" s="212">
        <f>SUM(T325:U325)</f>
        <v>0</v>
      </c>
      <c r="T325" s="38"/>
      <c r="U325" s="38"/>
      <c r="V325" s="212">
        <f>SUM(W325:X325)</f>
        <v>0</v>
      </c>
      <c r="W325" s="38"/>
      <c r="X325" s="38"/>
      <c r="Y325" s="33"/>
      <c r="AA325" s="197"/>
      <c r="AB325" s="196"/>
      <c r="AC325" s="196"/>
    </row>
    <row r="326" spans="1:29" ht="21">
      <c r="A326" s="17">
        <v>2733</v>
      </c>
      <c r="B326" s="35" t="s">
        <v>441</v>
      </c>
      <c r="C326" s="35">
        <v>3</v>
      </c>
      <c r="D326" s="35">
        <v>3</v>
      </c>
      <c r="E326" s="36" t="s">
        <v>455</v>
      </c>
      <c r="F326" s="37"/>
      <c r="G326" s="38">
        <f>SUM(H326:I326)</f>
        <v>0</v>
      </c>
      <c r="H326" s="38"/>
      <c r="I326" s="38"/>
      <c r="J326" s="38">
        <f>SUM(K326:L326)</f>
        <v>0</v>
      </c>
      <c r="K326" s="38"/>
      <c r="L326" s="38"/>
      <c r="M326" s="212">
        <f>SUM(N326:O326)</f>
        <v>0</v>
      </c>
      <c r="N326" s="38"/>
      <c r="O326" s="38"/>
      <c r="P326" s="33">
        <f t="shared" si="197"/>
        <v>0</v>
      </c>
      <c r="Q326" s="33">
        <f t="shared" si="197"/>
        <v>0</v>
      </c>
      <c r="R326" s="33">
        <f t="shared" si="197"/>
        <v>0</v>
      </c>
      <c r="S326" s="212">
        <f>SUM(T326:U326)</f>
        <v>0</v>
      </c>
      <c r="T326" s="38"/>
      <c r="U326" s="38"/>
      <c r="V326" s="212">
        <f>SUM(W326:X326)</f>
        <v>0</v>
      </c>
      <c r="W326" s="38"/>
      <c r="X326" s="38"/>
      <c r="Y326" s="33"/>
      <c r="AA326" s="197"/>
      <c r="AB326" s="196"/>
      <c r="AC326" s="196"/>
    </row>
    <row r="327" spans="1:29" ht="21">
      <c r="A327" s="17">
        <v>2734</v>
      </c>
      <c r="B327" s="35" t="s">
        <v>441</v>
      </c>
      <c r="C327" s="35">
        <v>3</v>
      </c>
      <c r="D327" s="35">
        <v>4</v>
      </c>
      <c r="E327" s="36" t="s">
        <v>456</v>
      </c>
      <c r="F327" s="37"/>
      <c r="G327" s="38">
        <f>SUM(H327:I327)</f>
        <v>0</v>
      </c>
      <c r="H327" s="38"/>
      <c r="I327" s="38"/>
      <c r="J327" s="38">
        <f>SUM(K327:L327)</f>
        <v>0</v>
      </c>
      <c r="K327" s="38"/>
      <c r="L327" s="38"/>
      <c r="M327" s="212">
        <f>SUM(N327:O327)</f>
        <v>0</v>
      </c>
      <c r="N327" s="38"/>
      <c r="O327" s="38"/>
      <c r="P327" s="33">
        <f t="shared" si="197"/>
        <v>0</v>
      </c>
      <c r="Q327" s="33">
        <f t="shared" si="197"/>
        <v>0</v>
      </c>
      <c r="R327" s="33">
        <f t="shared" si="197"/>
        <v>0</v>
      </c>
      <c r="S327" s="212">
        <f>SUM(T327:U327)</f>
        <v>0</v>
      </c>
      <c r="T327" s="38"/>
      <c r="U327" s="38"/>
      <c r="V327" s="212">
        <f>SUM(W327:X327)</f>
        <v>0</v>
      </c>
      <c r="W327" s="38"/>
      <c r="X327" s="38"/>
      <c r="Y327" s="33"/>
      <c r="AA327" s="197"/>
      <c r="AB327" s="196"/>
      <c r="AC327" s="196"/>
    </row>
    <row r="328" spans="1:29">
      <c r="A328" s="13">
        <v>2740</v>
      </c>
      <c r="B328" s="34" t="s">
        <v>441</v>
      </c>
      <c r="C328" s="34">
        <v>4</v>
      </c>
      <c r="D328" s="34">
        <v>0</v>
      </c>
      <c r="E328" s="29" t="s">
        <v>457</v>
      </c>
      <c r="F328" s="30"/>
      <c r="G328" s="31">
        <f>SUM(G330)</f>
        <v>0</v>
      </c>
      <c r="H328" s="31">
        <f t="shared" ref="H328:O328" si="224">SUM(H330)</f>
        <v>0</v>
      </c>
      <c r="I328" s="31">
        <f t="shared" si="224"/>
        <v>0</v>
      </c>
      <c r="J328" s="31">
        <f t="shared" si="224"/>
        <v>0</v>
      </c>
      <c r="K328" s="31">
        <f t="shared" si="224"/>
        <v>0</v>
      </c>
      <c r="L328" s="31">
        <f t="shared" si="224"/>
        <v>0</v>
      </c>
      <c r="M328" s="211">
        <f t="shared" si="224"/>
        <v>0</v>
      </c>
      <c r="N328" s="31">
        <f t="shared" si="224"/>
        <v>0</v>
      </c>
      <c r="O328" s="31">
        <f t="shared" si="224"/>
        <v>0</v>
      </c>
      <c r="P328" s="32">
        <f t="shared" si="197"/>
        <v>0</v>
      </c>
      <c r="Q328" s="32">
        <f t="shared" si="197"/>
        <v>0</v>
      </c>
      <c r="R328" s="32">
        <f t="shared" si="197"/>
        <v>0</v>
      </c>
      <c r="S328" s="211">
        <f t="shared" ref="S328:X328" si="225">SUM(S330)</f>
        <v>0</v>
      </c>
      <c r="T328" s="31">
        <f t="shared" si="225"/>
        <v>0</v>
      </c>
      <c r="U328" s="31">
        <f t="shared" si="225"/>
        <v>0</v>
      </c>
      <c r="V328" s="211">
        <f t="shared" si="225"/>
        <v>0</v>
      </c>
      <c r="W328" s="31">
        <f t="shared" si="225"/>
        <v>0</v>
      </c>
      <c r="X328" s="31">
        <f t="shared" si="225"/>
        <v>0</v>
      </c>
      <c r="Y328" s="33"/>
      <c r="AA328" s="197"/>
      <c r="AB328" s="196"/>
      <c r="AC328" s="196"/>
    </row>
    <row r="329" spans="1:29">
      <c r="A329" s="17"/>
      <c r="B329" s="35"/>
      <c r="C329" s="35"/>
      <c r="D329" s="35"/>
      <c r="E329" s="36" t="s">
        <v>111</v>
      </c>
      <c r="F329" s="37"/>
      <c r="G329" s="38"/>
      <c r="H329" s="38"/>
      <c r="I329" s="38"/>
      <c r="J329" s="38"/>
      <c r="K329" s="38"/>
      <c r="L329" s="38"/>
      <c r="M329" s="212"/>
      <c r="N329" s="38"/>
      <c r="O329" s="38"/>
      <c r="P329" s="33">
        <f t="shared" si="197"/>
        <v>0</v>
      </c>
      <c r="Q329" s="33">
        <f t="shared" si="197"/>
        <v>0</v>
      </c>
      <c r="R329" s="33">
        <f t="shared" si="197"/>
        <v>0</v>
      </c>
      <c r="S329" s="212"/>
      <c r="T329" s="38"/>
      <c r="U329" s="38"/>
      <c r="V329" s="212"/>
      <c r="W329" s="38"/>
      <c r="X329" s="38"/>
      <c r="Y329" s="33"/>
      <c r="AA329" s="197"/>
      <c r="AB329" s="196"/>
      <c r="AC329" s="196"/>
    </row>
    <row r="330" spans="1:29">
      <c r="A330" s="17">
        <v>2741</v>
      </c>
      <c r="B330" s="35" t="s">
        <v>441</v>
      </c>
      <c r="C330" s="35">
        <v>4</v>
      </c>
      <c r="D330" s="35">
        <v>1</v>
      </c>
      <c r="E330" s="36" t="s">
        <v>457</v>
      </c>
      <c r="F330" s="37"/>
      <c r="G330" s="38">
        <f>SUM(H330:I330)</f>
        <v>0</v>
      </c>
      <c r="H330" s="38"/>
      <c r="I330" s="38"/>
      <c r="J330" s="38">
        <f>SUM(K330:L330)</f>
        <v>0</v>
      </c>
      <c r="K330" s="38"/>
      <c r="L330" s="38"/>
      <c r="M330" s="212">
        <f>SUM(N330:O330)</f>
        <v>0</v>
      </c>
      <c r="N330" s="38"/>
      <c r="O330" s="38"/>
      <c r="P330" s="33">
        <f t="shared" si="197"/>
        <v>0</v>
      </c>
      <c r="Q330" s="33">
        <f t="shared" si="197"/>
        <v>0</v>
      </c>
      <c r="R330" s="33">
        <f t="shared" si="197"/>
        <v>0</v>
      </c>
      <c r="S330" s="212">
        <f>SUM(T330:U330)</f>
        <v>0</v>
      </c>
      <c r="T330" s="38"/>
      <c r="U330" s="38"/>
      <c r="V330" s="212">
        <f>SUM(W330:X330)</f>
        <v>0</v>
      </c>
      <c r="W330" s="38"/>
      <c r="X330" s="38"/>
      <c r="Y330" s="33"/>
      <c r="AA330" s="197"/>
      <c r="AB330" s="196"/>
      <c r="AC330" s="196"/>
    </row>
    <row r="331" spans="1:29" ht="21">
      <c r="A331" s="13">
        <v>2750</v>
      </c>
      <c r="B331" s="34" t="s">
        <v>441</v>
      </c>
      <c r="C331" s="34">
        <v>5</v>
      </c>
      <c r="D331" s="34">
        <v>0</v>
      </c>
      <c r="E331" s="29" t="s">
        <v>458</v>
      </c>
      <c r="F331" s="30"/>
      <c r="G331" s="31">
        <f>SUM(G333)</f>
        <v>0</v>
      </c>
      <c r="H331" s="31">
        <f t="shared" ref="H331:O331" si="226">SUM(H333)</f>
        <v>0</v>
      </c>
      <c r="I331" s="31">
        <f t="shared" si="226"/>
        <v>0</v>
      </c>
      <c r="J331" s="31">
        <f t="shared" si="226"/>
        <v>0</v>
      </c>
      <c r="K331" s="31">
        <f t="shared" si="226"/>
        <v>0</v>
      </c>
      <c r="L331" s="31">
        <f t="shared" si="226"/>
        <v>0</v>
      </c>
      <c r="M331" s="211">
        <f t="shared" si="226"/>
        <v>0</v>
      </c>
      <c r="N331" s="31">
        <f t="shared" si="226"/>
        <v>0</v>
      </c>
      <c r="O331" s="31">
        <f t="shared" si="226"/>
        <v>0</v>
      </c>
      <c r="P331" s="32">
        <f t="shared" si="197"/>
        <v>0</v>
      </c>
      <c r="Q331" s="32">
        <f t="shared" si="197"/>
        <v>0</v>
      </c>
      <c r="R331" s="32">
        <f t="shared" si="197"/>
        <v>0</v>
      </c>
      <c r="S331" s="211">
        <f t="shared" ref="S331:X331" si="227">SUM(S333)</f>
        <v>0</v>
      </c>
      <c r="T331" s="31">
        <f t="shared" si="227"/>
        <v>0</v>
      </c>
      <c r="U331" s="31">
        <f t="shared" si="227"/>
        <v>0</v>
      </c>
      <c r="V331" s="211">
        <f t="shared" si="227"/>
        <v>0</v>
      </c>
      <c r="W331" s="31">
        <f t="shared" si="227"/>
        <v>0</v>
      </c>
      <c r="X331" s="31">
        <f t="shared" si="227"/>
        <v>0</v>
      </c>
      <c r="Y331" s="33"/>
      <c r="AA331" s="197"/>
      <c r="AB331" s="196"/>
      <c r="AC331" s="196"/>
    </row>
    <row r="332" spans="1:29">
      <c r="A332" s="17"/>
      <c r="B332" s="35"/>
      <c r="C332" s="35"/>
      <c r="D332" s="35"/>
      <c r="E332" s="36" t="s">
        <v>111</v>
      </c>
      <c r="F332" s="37"/>
      <c r="G332" s="38"/>
      <c r="H332" s="38"/>
      <c r="I332" s="38"/>
      <c r="J332" s="38"/>
      <c r="K332" s="38"/>
      <c r="L332" s="38"/>
      <c r="M332" s="212"/>
      <c r="N332" s="38"/>
      <c r="O332" s="38"/>
      <c r="P332" s="33">
        <f t="shared" si="197"/>
        <v>0</v>
      </c>
      <c r="Q332" s="33">
        <f t="shared" si="197"/>
        <v>0</v>
      </c>
      <c r="R332" s="33">
        <f t="shared" si="197"/>
        <v>0</v>
      </c>
      <c r="S332" s="212"/>
      <c r="T332" s="38"/>
      <c r="U332" s="38"/>
      <c r="V332" s="212"/>
      <c r="W332" s="38"/>
      <c r="X332" s="38"/>
      <c r="Y332" s="33"/>
      <c r="AA332" s="197"/>
      <c r="AB332" s="196"/>
      <c r="AC332" s="196"/>
    </row>
    <row r="333" spans="1:29" ht="21">
      <c r="A333" s="17">
        <v>2751</v>
      </c>
      <c r="B333" s="35" t="s">
        <v>441</v>
      </c>
      <c r="C333" s="35">
        <v>5</v>
      </c>
      <c r="D333" s="35">
        <v>1</v>
      </c>
      <c r="E333" s="36" t="s">
        <v>458</v>
      </c>
      <c r="F333" s="37"/>
      <c r="G333" s="38">
        <f>SUM(H333:I333)</f>
        <v>0</v>
      </c>
      <c r="H333" s="38"/>
      <c r="I333" s="38"/>
      <c r="J333" s="38">
        <f>SUM(K333:L333)</f>
        <v>0</v>
      </c>
      <c r="K333" s="38"/>
      <c r="L333" s="38"/>
      <c r="M333" s="212">
        <f>SUM(N333:O333)</f>
        <v>0</v>
      </c>
      <c r="N333" s="38"/>
      <c r="O333" s="38"/>
      <c r="P333" s="33">
        <f t="shared" si="197"/>
        <v>0</v>
      </c>
      <c r="Q333" s="33">
        <f t="shared" si="197"/>
        <v>0</v>
      </c>
      <c r="R333" s="33">
        <f t="shared" si="197"/>
        <v>0</v>
      </c>
      <c r="S333" s="212">
        <f>SUM(T333:U333)</f>
        <v>0</v>
      </c>
      <c r="T333" s="38"/>
      <c r="U333" s="38"/>
      <c r="V333" s="212">
        <f>SUM(W333:X333)</f>
        <v>0</v>
      </c>
      <c r="W333" s="38"/>
      <c r="X333" s="38"/>
      <c r="Y333" s="33"/>
      <c r="AA333" s="197"/>
      <c r="AB333" s="196"/>
      <c r="AC333" s="196"/>
    </row>
    <row r="334" spans="1:29">
      <c r="A334" s="13">
        <v>2760</v>
      </c>
      <c r="B334" s="34" t="s">
        <v>441</v>
      </c>
      <c r="C334" s="34">
        <v>6</v>
      </c>
      <c r="D334" s="34">
        <v>0</v>
      </c>
      <c r="E334" s="29" t="s">
        <v>459</v>
      </c>
      <c r="F334" s="30"/>
      <c r="G334" s="31">
        <f>SUM(G336:G337)</f>
        <v>0</v>
      </c>
      <c r="H334" s="31">
        <f t="shared" ref="H334:O334" si="228">SUM(H336:H337)</f>
        <v>0</v>
      </c>
      <c r="I334" s="31">
        <f t="shared" si="228"/>
        <v>0</v>
      </c>
      <c r="J334" s="31">
        <f t="shared" si="228"/>
        <v>0</v>
      </c>
      <c r="K334" s="31">
        <f t="shared" si="228"/>
        <v>0</v>
      </c>
      <c r="L334" s="31">
        <f t="shared" si="228"/>
        <v>0</v>
      </c>
      <c r="M334" s="211">
        <f t="shared" si="228"/>
        <v>0</v>
      </c>
      <c r="N334" s="31">
        <f t="shared" si="228"/>
        <v>0</v>
      </c>
      <c r="O334" s="31">
        <f t="shared" si="228"/>
        <v>0</v>
      </c>
      <c r="P334" s="32">
        <f t="shared" si="197"/>
        <v>0</v>
      </c>
      <c r="Q334" s="32">
        <f t="shared" si="197"/>
        <v>0</v>
      </c>
      <c r="R334" s="32">
        <f t="shared" si="197"/>
        <v>0</v>
      </c>
      <c r="S334" s="211">
        <f t="shared" ref="S334:X334" si="229">SUM(S336:S337)</f>
        <v>0</v>
      </c>
      <c r="T334" s="31">
        <f t="shared" si="229"/>
        <v>0</v>
      </c>
      <c r="U334" s="31">
        <f t="shared" si="229"/>
        <v>0</v>
      </c>
      <c r="V334" s="211">
        <f t="shared" si="229"/>
        <v>0</v>
      </c>
      <c r="W334" s="31">
        <f t="shared" si="229"/>
        <v>0</v>
      </c>
      <c r="X334" s="31">
        <f t="shared" si="229"/>
        <v>0</v>
      </c>
      <c r="Y334" s="33"/>
      <c r="AA334" s="197"/>
      <c r="AB334" s="196"/>
      <c r="AC334" s="196"/>
    </row>
    <row r="335" spans="1:29">
      <c r="A335" s="17"/>
      <c r="B335" s="35"/>
      <c r="C335" s="35"/>
      <c r="D335" s="35"/>
      <c r="E335" s="36" t="s">
        <v>111</v>
      </c>
      <c r="F335" s="37"/>
      <c r="G335" s="38"/>
      <c r="H335" s="38"/>
      <c r="I335" s="38"/>
      <c r="J335" s="38"/>
      <c r="K335" s="38"/>
      <c r="L335" s="38"/>
      <c r="M335" s="212"/>
      <c r="N335" s="38"/>
      <c r="O335" s="38"/>
      <c r="P335" s="33">
        <f t="shared" si="197"/>
        <v>0</v>
      </c>
      <c r="Q335" s="33">
        <f t="shared" si="197"/>
        <v>0</v>
      </c>
      <c r="R335" s="33">
        <f t="shared" si="197"/>
        <v>0</v>
      </c>
      <c r="S335" s="212"/>
      <c r="T335" s="38"/>
      <c r="U335" s="38"/>
      <c r="V335" s="212"/>
      <c r="W335" s="38"/>
      <c r="X335" s="38"/>
      <c r="Y335" s="33"/>
      <c r="AA335" s="197"/>
      <c r="AB335" s="196"/>
      <c r="AC335" s="196"/>
    </row>
    <row r="336" spans="1:29" ht="21">
      <c r="A336" s="17">
        <v>2761</v>
      </c>
      <c r="B336" s="35" t="s">
        <v>441</v>
      </c>
      <c r="C336" s="35">
        <v>6</v>
      </c>
      <c r="D336" s="35">
        <v>1</v>
      </c>
      <c r="E336" s="36" t="s">
        <v>460</v>
      </c>
      <c r="F336" s="37"/>
      <c r="G336" s="38">
        <f>SUM(H336:I336)</f>
        <v>0</v>
      </c>
      <c r="H336" s="38"/>
      <c r="I336" s="38"/>
      <c r="J336" s="38">
        <f>SUM(K336:L336)</f>
        <v>0</v>
      </c>
      <c r="K336" s="38"/>
      <c r="L336" s="38"/>
      <c r="M336" s="212">
        <f>SUM(N336:O336)</f>
        <v>0</v>
      </c>
      <c r="N336" s="38"/>
      <c r="O336" s="38"/>
      <c r="P336" s="33">
        <f t="shared" si="197"/>
        <v>0</v>
      </c>
      <c r="Q336" s="33">
        <f t="shared" si="197"/>
        <v>0</v>
      </c>
      <c r="R336" s="33">
        <f t="shared" si="197"/>
        <v>0</v>
      </c>
      <c r="S336" s="212">
        <f>SUM(T336:U336)</f>
        <v>0</v>
      </c>
      <c r="T336" s="38"/>
      <c r="U336" s="38"/>
      <c r="V336" s="212">
        <f>SUM(W336:X336)</f>
        <v>0</v>
      </c>
      <c r="W336" s="38"/>
      <c r="X336" s="38"/>
      <c r="Y336" s="33"/>
      <c r="AA336" s="197"/>
      <c r="AB336" s="196"/>
      <c r="AC336" s="196"/>
    </row>
    <row r="337" spans="1:29">
      <c r="A337" s="17">
        <v>2762</v>
      </c>
      <c r="B337" s="35" t="s">
        <v>441</v>
      </c>
      <c r="C337" s="35">
        <v>6</v>
      </c>
      <c r="D337" s="35">
        <v>2</v>
      </c>
      <c r="E337" s="36" t="s">
        <v>459</v>
      </c>
      <c r="F337" s="37"/>
      <c r="G337" s="38">
        <f>SUM(H337:I337)</f>
        <v>0</v>
      </c>
      <c r="H337" s="38"/>
      <c r="I337" s="38"/>
      <c r="J337" s="38">
        <f>SUM(K337:L337)</f>
        <v>0</v>
      </c>
      <c r="K337" s="38"/>
      <c r="L337" s="38"/>
      <c r="M337" s="212">
        <f>SUM(N337:O337)</f>
        <v>0</v>
      </c>
      <c r="N337" s="38"/>
      <c r="O337" s="38"/>
      <c r="P337" s="33">
        <f t="shared" si="197"/>
        <v>0</v>
      </c>
      <c r="Q337" s="33">
        <f t="shared" si="197"/>
        <v>0</v>
      </c>
      <c r="R337" s="33">
        <f t="shared" si="197"/>
        <v>0</v>
      </c>
      <c r="S337" s="212">
        <f>SUM(T337:U337)</f>
        <v>0</v>
      </c>
      <c r="T337" s="38"/>
      <c r="U337" s="38"/>
      <c r="V337" s="212">
        <f>SUM(W337:X337)</f>
        <v>0</v>
      </c>
      <c r="W337" s="38"/>
      <c r="X337" s="38"/>
      <c r="Y337" s="33"/>
      <c r="AA337" s="197"/>
      <c r="AB337" s="196"/>
      <c r="AC337" s="196"/>
    </row>
    <row r="338" spans="1:29" ht="31.5">
      <c r="A338" s="17">
        <v>2800</v>
      </c>
      <c r="B338" s="34" t="s">
        <v>461</v>
      </c>
      <c r="C338" s="34">
        <v>0</v>
      </c>
      <c r="D338" s="34">
        <v>0</v>
      </c>
      <c r="E338" s="29" t="s">
        <v>462</v>
      </c>
      <c r="F338" s="30"/>
      <c r="G338" s="31">
        <f t="shared" ref="G338:O338" si="230">SUM(G340,G352,G378,G384,G391,G394)</f>
        <v>1425787.503</v>
      </c>
      <c r="H338" s="31">
        <f t="shared" si="230"/>
        <v>1421572.503</v>
      </c>
      <c r="I338" s="31">
        <f t="shared" si="230"/>
        <v>4215</v>
      </c>
      <c r="J338" s="31">
        <f t="shared" si="230"/>
        <v>1769666.1639999992</v>
      </c>
      <c r="K338" s="31">
        <f t="shared" si="230"/>
        <v>1747166.1639999992</v>
      </c>
      <c r="L338" s="31">
        <f t="shared" si="230"/>
        <v>22500</v>
      </c>
      <c r="M338" s="211">
        <f t="shared" si="230"/>
        <v>1995392.7925999979</v>
      </c>
      <c r="N338" s="31">
        <f t="shared" si="230"/>
        <v>1984892.7925999979</v>
      </c>
      <c r="O338" s="31">
        <f t="shared" si="230"/>
        <v>10500</v>
      </c>
      <c r="P338" s="32">
        <f t="shared" si="197"/>
        <v>225726.62859999877</v>
      </c>
      <c r="Q338" s="32">
        <f t="shared" si="197"/>
        <v>237726.62859999877</v>
      </c>
      <c r="R338" s="32">
        <f t="shared" si="197"/>
        <v>-12000</v>
      </c>
      <c r="S338" s="211">
        <f t="shared" ref="S338:X338" si="231">SUM(S340,S352,S378,S384,S391,S394)</f>
        <v>2098005.7207299978</v>
      </c>
      <c r="T338" s="31">
        <f t="shared" si="231"/>
        <v>2087505.7207299978</v>
      </c>
      <c r="U338" s="31">
        <f t="shared" si="231"/>
        <v>10500</v>
      </c>
      <c r="V338" s="211">
        <f t="shared" si="231"/>
        <v>2275932.9736163747</v>
      </c>
      <c r="W338" s="31">
        <f t="shared" si="231"/>
        <v>2265432.9736163747</v>
      </c>
      <c r="X338" s="31">
        <f t="shared" si="231"/>
        <v>10500</v>
      </c>
      <c r="Y338" s="33"/>
      <c r="AA338" s="197"/>
      <c r="AB338" s="196"/>
      <c r="AC338" s="196"/>
    </row>
    <row r="339" spans="1:29">
      <c r="A339" s="17"/>
      <c r="B339" s="35"/>
      <c r="C339" s="35"/>
      <c r="D339" s="35"/>
      <c r="E339" s="36" t="s">
        <v>5</v>
      </c>
      <c r="F339" s="37"/>
      <c r="G339" s="38"/>
      <c r="H339" s="38"/>
      <c r="I339" s="38"/>
      <c r="J339" s="38"/>
      <c r="K339" s="38"/>
      <c r="L339" s="38"/>
      <c r="M339" s="212"/>
      <c r="N339" s="38"/>
      <c r="O339" s="38"/>
      <c r="P339" s="33">
        <f t="shared" si="197"/>
        <v>0</v>
      </c>
      <c r="Q339" s="33">
        <f t="shared" si="197"/>
        <v>0</v>
      </c>
      <c r="R339" s="33">
        <f t="shared" si="197"/>
        <v>0</v>
      </c>
      <c r="S339" s="212"/>
      <c r="T339" s="38"/>
      <c r="U339" s="38"/>
      <c r="V339" s="212"/>
      <c r="W339" s="38"/>
      <c r="X339" s="38"/>
      <c r="Y339" s="33"/>
      <c r="AA339" s="197"/>
      <c r="AB339" s="196"/>
      <c r="AC339" s="196"/>
    </row>
    <row r="340" spans="1:29">
      <c r="A340" s="13">
        <v>2810</v>
      </c>
      <c r="B340" s="34" t="s">
        <v>461</v>
      </c>
      <c r="C340" s="34">
        <v>1</v>
      </c>
      <c r="D340" s="34">
        <v>0</v>
      </c>
      <c r="E340" s="29" t="s">
        <v>463</v>
      </c>
      <c r="F340" s="30"/>
      <c r="G340" s="31">
        <f>SUM(G342)</f>
        <v>630053.9</v>
      </c>
      <c r="H340" s="31">
        <f t="shared" ref="H340:O340" si="232">SUM(H342)</f>
        <v>630053.9</v>
      </c>
      <c r="I340" s="31">
        <f t="shared" si="232"/>
        <v>0</v>
      </c>
      <c r="J340" s="31">
        <f t="shared" si="232"/>
        <v>775231.12399999902</v>
      </c>
      <c r="K340" s="31">
        <f t="shared" si="232"/>
        <v>775231.12399999902</v>
      </c>
      <c r="L340" s="31">
        <f t="shared" si="232"/>
        <v>0</v>
      </c>
      <c r="M340" s="211">
        <f t="shared" si="232"/>
        <v>876631.15759999887</v>
      </c>
      <c r="N340" s="31">
        <f t="shared" si="232"/>
        <v>876631.15759999887</v>
      </c>
      <c r="O340" s="31">
        <f t="shared" si="232"/>
        <v>0</v>
      </c>
      <c r="P340" s="32">
        <f t="shared" si="197"/>
        <v>101400.03359999985</v>
      </c>
      <c r="Q340" s="32">
        <f t="shared" si="197"/>
        <v>101400.03359999985</v>
      </c>
      <c r="R340" s="32">
        <f t="shared" si="197"/>
        <v>0</v>
      </c>
      <c r="S340" s="211">
        <f t="shared" ref="S340:X340" si="233">SUM(S342)</f>
        <v>916096.17047999881</v>
      </c>
      <c r="T340" s="31">
        <f t="shared" si="233"/>
        <v>916096.17047999881</v>
      </c>
      <c r="U340" s="31">
        <f t="shared" si="233"/>
        <v>0</v>
      </c>
      <c r="V340" s="211">
        <f t="shared" si="233"/>
        <v>986372.69752799871</v>
      </c>
      <c r="W340" s="31">
        <f t="shared" si="233"/>
        <v>986372.69752799871</v>
      </c>
      <c r="X340" s="31">
        <f t="shared" si="233"/>
        <v>0</v>
      </c>
      <c r="Y340" s="33"/>
      <c r="AA340" s="197"/>
      <c r="AB340" s="196"/>
      <c r="AC340" s="196"/>
    </row>
    <row r="341" spans="1:29">
      <c r="A341" s="17"/>
      <c r="B341" s="35"/>
      <c r="C341" s="35"/>
      <c r="D341" s="35"/>
      <c r="E341" s="36" t="s">
        <v>111</v>
      </c>
      <c r="F341" s="37"/>
      <c r="G341" s="38"/>
      <c r="H341" s="38"/>
      <c r="I341" s="38"/>
      <c r="J341" s="38"/>
      <c r="K341" s="38"/>
      <c r="L341" s="38"/>
      <c r="M341" s="212"/>
      <c r="N341" s="38"/>
      <c r="O341" s="38"/>
      <c r="P341" s="33">
        <f t="shared" si="197"/>
        <v>0</v>
      </c>
      <c r="Q341" s="33">
        <f t="shared" si="197"/>
        <v>0</v>
      </c>
      <c r="R341" s="33">
        <f t="shared" si="197"/>
        <v>0</v>
      </c>
      <c r="S341" s="212"/>
      <c r="T341" s="38"/>
      <c r="U341" s="38"/>
      <c r="V341" s="212"/>
      <c r="W341" s="38"/>
      <c r="X341" s="38"/>
      <c r="Y341" s="33"/>
      <c r="AA341" s="197"/>
      <c r="AB341" s="196"/>
      <c r="AC341" s="196"/>
    </row>
    <row r="342" spans="1:29">
      <c r="A342" s="17">
        <v>2811</v>
      </c>
      <c r="B342" s="35" t="s">
        <v>461</v>
      </c>
      <c r="C342" s="35">
        <v>1</v>
      </c>
      <c r="D342" s="35">
        <v>1</v>
      </c>
      <c r="E342" s="36" t="s">
        <v>463</v>
      </c>
      <c r="F342" s="37"/>
      <c r="G342" s="38">
        <f t="shared" ref="G342:O342" si="234">SUM(G343:G350)</f>
        <v>630053.9</v>
      </c>
      <c r="H342" s="38">
        <f t="shared" si="234"/>
        <v>630053.9</v>
      </c>
      <c r="I342" s="38">
        <f t="shared" si="234"/>
        <v>0</v>
      </c>
      <c r="J342" s="38">
        <f t="shared" si="234"/>
        <v>775231.12399999902</v>
      </c>
      <c r="K342" s="38">
        <f t="shared" si="234"/>
        <v>775231.12399999902</v>
      </c>
      <c r="L342" s="38">
        <f t="shared" si="234"/>
        <v>0</v>
      </c>
      <c r="M342" s="212">
        <f t="shared" si="234"/>
        <v>876631.15759999887</v>
      </c>
      <c r="N342" s="38">
        <f t="shared" si="234"/>
        <v>876631.15759999887</v>
      </c>
      <c r="O342" s="38">
        <f t="shared" si="234"/>
        <v>0</v>
      </c>
      <c r="P342" s="33">
        <f t="shared" si="197"/>
        <v>101400.03359999985</v>
      </c>
      <c r="Q342" s="33">
        <f t="shared" si="197"/>
        <v>101400.03359999985</v>
      </c>
      <c r="R342" s="33">
        <f t="shared" si="197"/>
        <v>0</v>
      </c>
      <c r="S342" s="212">
        <f t="shared" ref="S342:X342" si="235">SUM(S343:S350)</f>
        <v>916096.17047999881</v>
      </c>
      <c r="T342" s="38">
        <f t="shared" si="235"/>
        <v>916096.17047999881</v>
      </c>
      <c r="U342" s="38">
        <f t="shared" si="235"/>
        <v>0</v>
      </c>
      <c r="V342" s="212">
        <f t="shared" si="235"/>
        <v>986372.69752799871</v>
      </c>
      <c r="W342" s="38">
        <f t="shared" si="235"/>
        <v>986372.69752799871</v>
      </c>
      <c r="X342" s="38">
        <f t="shared" si="235"/>
        <v>0</v>
      </c>
      <c r="Y342" s="33"/>
      <c r="AA342" s="197"/>
      <c r="AB342" s="196"/>
      <c r="AC342" s="196"/>
    </row>
    <row r="343" spans="1:29">
      <c r="A343" s="17"/>
      <c r="B343" s="35"/>
      <c r="C343" s="35"/>
      <c r="D343" s="35"/>
      <c r="E343" s="36" t="s">
        <v>464</v>
      </c>
      <c r="F343" s="37">
        <v>4216</v>
      </c>
      <c r="G343" s="38">
        <f t="shared" ref="G343:G350" si="236">SUM(H343:I343)</f>
        <v>3764</v>
      </c>
      <c r="H343" s="38">
        <v>3764</v>
      </c>
      <c r="I343" s="38"/>
      <c r="J343" s="38">
        <f t="shared" ref="J343:J350" si="237">SUM(K343:L343)</f>
        <v>3770</v>
      </c>
      <c r="K343" s="38">
        <v>3770</v>
      </c>
      <c r="L343" s="38"/>
      <c r="M343" s="212">
        <f t="shared" ref="M343:M350" si="238">SUM(N343:O343)</f>
        <v>3770</v>
      </c>
      <c r="N343" s="38">
        <v>3770</v>
      </c>
      <c r="O343" s="38"/>
      <c r="P343" s="33">
        <f t="shared" si="197"/>
        <v>0</v>
      </c>
      <c r="Q343" s="33">
        <f t="shared" si="197"/>
        <v>0</v>
      </c>
      <c r="R343" s="33">
        <f t="shared" si="197"/>
        <v>0</v>
      </c>
      <c r="S343" s="212">
        <f t="shared" ref="S343:S350" si="239">SUM(T343:U343)</f>
        <v>3770</v>
      </c>
      <c r="T343" s="38">
        <v>3770</v>
      </c>
      <c r="U343" s="38"/>
      <c r="V343" s="212">
        <f t="shared" ref="V343:V350" si="240">SUM(W343:X343)</f>
        <v>3770</v>
      </c>
      <c r="W343" s="38">
        <v>3770</v>
      </c>
      <c r="X343" s="38"/>
      <c r="Y343" s="33"/>
      <c r="AA343" s="197"/>
      <c r="AB343" s="196"/>
      <c r="AC343" s="196"/>
    </row>
    <row r="344" spans="1:29">
      <c r="A344" s="17"/>
      <c r="B344" s="35"/>
      <c r="C344" s="35"/>
      <c r="D344" s="35"/>
      <c r="E344" s="36" t="s">
        <v>465</v>
      </c>
      <c r="F344" s="37">
        <v>4221</v>
      </c>
      <c r="G344" s="38">
        <f t="shared" si="236"/>
        <v>28910.9</v>
      </c>
      <c r="H344" s="38">
        <v>28910.9</v>
      </c>
      <c r="I344" s="38"/>
      <c r="J344" s="38">
        <f t="shared" si="237"/>
        <v>47300</v>
      </c>
      <c r="K344" s="38">
        <v>47300</v>
      </c>
      <c r="L344" s="38"/>
      <c r="M344" s="212">
        <f t="shared" si="238"/>
        <v>60400</v>
      </c>
      <c r="N344" s="38">
        <v>60400</v>
      </c>
      <c r="O344" s="38"/>
      <c r="P344" s="33">
        <f t="shared" si="197"/>
        <v>13100</v>
      </c>
      <c r="Q344" s="33">
        <f t="shared" si="197"/>
        <v>13100</v>
      </c>
      <c r="R344" s="33">
        <f t="shared" si="197"/>
        <v>0</v>
      </c>
      <c r="S344" s="212">
        <f t="shared" si="239"/>
        <v>65400</v>
      </c>
      <c r="T344" s="38">
        <v>65400</v>
      </c>
      <c r="U344" s="38"/>
      <c r="V344" s="212">
        <f t="shared" si="240"/>
        <v>65400</v>
      </c>
      <c r="W344" s="38">
        <v>65400</v>
      </c>
      <c r="X344" s="38"/>
      <c r="Y344" s="33"/>
      <c r="AA344" s="197"/>
      <c r="AB344" s="196"/>
      <c r="AC344" s="196"/>
    </row>
    <row r="345" spans="1:29">
      <c r="A345" s="17"/>
      <c r="B345" s="35"/>
      <c r="C345" s="35"/>
      <c r="D345" s="35"/>
      <c r="E345" s="36" t="s">
        <v>466</v>
      </c>
      <c r="F345" s="37">
        <v>4222</v>
      </c>
      <c r="G345" s="38">
        <f t="shared" si="236"/>
        <v>188</v>
      </c>
      <c r="H345" s="38">
        <v>188</v>
      </c>
      <c r="I345" s="38"/>
      <c r="J345" s="38">
        <f t="shared" si="237"/>
        <v>1000</v>
      </c>
      <c r="K345" s="38">
        <v>1000</v>
      </c>
      <c r="L345" s="38"/>
      <c r="M345" s="212">
        <f t="shared" si="238"/>
        <v>2000</v>
      </c>
      <c r="N345" s="38">
        <v>2000</v>
      </c>
      <c r="O345" s="38"/>
      <c r="P345" s="33">
        <f t="shared" ref="P345:R410" si="241">M345-J345</f>
        <v>1000</v>
      </c>
      <c r="Q345" s="33">
        <f t="shared" si="241"/>
        <v>1000</v>
      </c>
      <c r="R345" s="33">
        <f t="shared" si="241"/>
        <v>0</v>
      </c>
      <c r="S345" s="212">
        <f t="shared" si="239"/>
        <v>3000</v>
      </c>
      <c r="T345" s="38">
        <v>3000</v>
      </c>
      <c r="U345" s="38"/>
      <c r="V345" s="212">
        <f t="shared" si="240"/>
        <v>3000</v>
      </c>
      <c r="W345" s="38">
        <v>3000</v>
      </c>
      <c r="X345" s="38"/>
      <c r="Y345" s="33"/>
      <c r="AA345" s="197"/>
      <c r="AB345" s="196"/>
      <c r="AC345" s="196"/>
    </row>
    <row r="346" spans="1:29" ht="31.5">
      <c r="A346" s="17"/>
      <c r="B346" s="35"/>
      <c r="C346" s="35"/>
      <c r="D346" s="35"/>
      <c r="E346" s="36" t="s">
        <v>467</v>
      </c>
      <c r="F346" s="37">
        <v>4511</v>
      </c>
      <c r="G346" s="38">
        <f t="shared" si="236"/>
        <v>525511.652</v>
      </c>
      <c r="H346" s="38">
        <v>525511.652</v>
      </c>
      <c r="I346" s="38"/>
      <c r="J346" s="38">
        <f t="shared" si="237"/>
        <v>582000.223999999</v>
      </c>
      <c r="K346" s="38">
        <v>582000.223999999</v>
      </c>
      <c r="L346" s="38"/>
      <c r="M346" s="212">
        <f>SUM(N346:O346)</f>
        <v>669300.25759999885</v>
      </c>
      <c r="N346" s="38">
        <f>+K346+K346*0.15</f>
        <v>669300.25759999885</v>
      </c>
      <c r="O346" s="38"/>
      <c r="P346" s="33">
        <f t="shared" si="241"/>
        <v>87300.03359999985</v>
      </c>
      <c r="Q346" s="33">
        <f t="shared" si="241"/>
        <v>87300.03359999985</v>
      </c>
      <c r="R346" s="33">
        <f t="shared" si="241"/>
        <v>0</v>
      </c>
      <c r="S346" s="212">
        <f>SUM(T346:U346)</f>
        <v>702765.27047999878</v>
      </c>
      <c r="T346" s="33">
        <f>+N346+N346*5/100</f>
        <v>702765.27047999878</v>
      </c>
      <c r="U346" s="38"/>
      <c r="V346" s="212">
        <f>SUM(W346:X346)</f>
        <v>773041.79752799869</v>
      </c>
      <c r="W346" s="38">
        <f>+T346+T346*10/100</f>
        <v>773041.79752799869</v>
      </c>
      <c r="X346" s="38"/>
      <c r="Y346" s="33" t="s">
        <v>615</v>
      </c>
      <c r="AA346" s="197"/>
      <c r="AB346" s="196"/>
      <c r="AC346" s="196"/>
    </row>
    <row r="347" spans="1:29">
      <c r="A347" s="17"/>
      <c r="B347" s="35"/>
      <c r="C347" s="35"/>
      <c r="D347" s="35"/>
      <c r="E347" s="36" t="s">
        <v>468</v>
      </c>
      <c r="F347" s="37">
        <v>4727</v>
      </c>
      <c r="G347" s="38">
        <f t="shared" si="236"/>
        <v>6624</v>
      </c>
      <c r="H347" s="38">
        <v>6624</v>
      </c>
      <c r="I347" s="38"/>
      <c r="J347" s="38">
        <f t="shared" si="237"/>
        <v>8376</v>
      </c>
      <c r="K347" s="38">
        <v>8376</v>
      </c>
      <c r="L347" s="38"/>
      <c r="M347" s="212">
        <f t="shared" ref="M347" si="242">SUM(N347:O347)</f>
        <v>8376</v>
      </c>
      <c r="N347" s="38">
        <f>+K347</f>
        <v>8376</v>
      </c>
      <c r="O347" s="38"/>
      <c r="P347" s="33">
        <f t="shared" si="241"/>
        <v>0</v>
      </c>
      <c r="Q347" s="33">
        <f t="shared" si="241"/>
        <v>0</v>
      </c>
      <c r="R347" s="33">
        <f t="shared" si="241"/>
        <v>0</v>
      </c>
      <c r="S347" s="212">
        <f t="shared" ref="S347" si="243">SUM(T347:U347)</f>
        <v>8376</v>
      </c>
      <c r="T347" s="38">
        <f>+N347</f>
        <v>8376</v>
      </c>
      <c r="U347" s="38"/>
      <c r="V347" s="212">
        <f t="shared" ref="V347" si="244">SUM(W347:X347)</f>
        <v>8376</v>
      </c>
      <c r="W347" s="38">
        <f>+T347</f>
        <v>8376</v>
      </c>
      <c r="X347" s="38"/>
      <c r="Y347" s="33"/>
      <c r="AA347" s="197"/>
      <c r="AB347" s="196"/>
      <c r="AC347" s="196"/>
    </row>
    <row r="348" spans="1:29">
      <c r="A348" s="17"/>
      <c r="B348" s="35"/>
      <c r="C348" s="35"/>
      <c r="D348" s="35"/>
      <c r="E348" s="36" t="s">
        <v>469</v>
      </c>
      <c r="F348" s="37">
        <v>4729</v>
      </c>
      <c r="G348" s="38">
        <f t="shared" si="236"/>
        <v>15190</v>
      </c>
      <c r="H348" s="38">
        <v>15190</v>
      </c>
      <c r="I348" s="38"/>
      <c r="J348" s="38">
        <f t="shared" si="237"/>
        <v>82140</v>
      </c>
      <c r="K348" s="38">
        <v>82140</v>
      </c>
      <c r="L348" s="38"/>
      <c r="M348" s="212">
        <f t="shared" si="238"/>
        <v>82140</v>
      </c>
      <c r="N348" s="38">
        <f>+K348</f>
        <v>82140</v>
      </c>
      <c r="O348" s="38"/>
      <c r="P348" s="33">
        <f t="shared" si="241"/>
        <v>0</v>
      </c>
      <c r="Q348" s="33">
        <f t="shared" si="241"/>
        <v>0</v>
      </c>
      <c r="R348" s="33">
        <f t="shared" si="241"/>
        <v>0</v>
      </c>
      <c r="S348" s="212">
        <f t="shared" si="239"/>
        <v>82140</v>
      </c>
      <c r="T348" s="38">
        <f>+N348</f>
        <v>82140</v>
      </c>
      <c r="U348" s="38"/>
      <c r="V348" s="212">
        <f t="shared" si="240"/>
        <v>82140</v>
      </c>
      <c r="W348" s="38">
        <f>+T348</f>
        <v>82140</v>
      </c>
      <c r="X348" s="38"/>
      <c r="Y348" s="33"/>
      <c r="AA348" s="197"/>
      <c r="AB348" s="196"/>
      <c r="AC348" s="196"/>
    </row>
    <row r="349" spans="1:29" ht="21">
      <c r="A349" s="17"/>
      <c r="B349" s="35"/>
      <c r="C349" s="35"/>
      <c r="D349" s="35"/>
      <c r="E349" s="36" t="s">
        <v>470</v>
      </c>
      <c r="F349" s="37">
        <v>4819</v>
      </c>
      <c r="G349" s="38">
        <f t="shared" si="236"/>
        <v>48116.697999999997</v>
      </c>
      <c r="H349" s="38">
        <v>48116.697999999997</v>
      </c>
      <c r="I349" s="38"/>
      <c r="J349" s="38">
        <f t="shared" si="237"/>
        <v>48644.9</v>
      </c>
      <c r="K349" s="38">
        <v>48644.9</v>
      </c>
      <c r="L349" s="38"/>
      <c r="M349" s="212">
        <f t="shared" si="238"/>
        <v>48644.9</v>
      </c>
      <c r="N349" s="38">
        <f>+K349</f>
        <v>48644.9</v>
      </c>
      <c r="O349" s="38"/>
      <c r="P349" s="33">
        <f t="shared" si="241"/>
        <v>0</v>
      </c>
      <c r="Q349" s="33">
        <f t="shared" si="241"/>
        <v>0</v>
      </c>
      <c r="R349" s="33">
        <f t="shared" si="241"/>
        <v>0</v>
      </c>
      <c r="S349" s="212">
        <f t="shared" si="239"/>
        <v>48644.9</v>
      </c>
      <c r="T349" s="38">
        <f>+N349</f>
        <v>48644.9</v>
      </c>
      <c r="U349" s="38"/>
      <c r="V349" s="212">
        <f t="shared" si="240"/>
        <v>48644.9</v>
      </c>
      <c r="W349" s="38">
        <f>+T349</f>
        <v>48644.9</v>
      </c>
      <c r="X349" s="38"/>
      <c r="Y349" s="33"/>
      <c r="AA349" s="197"/>
      <c r="AB349" s="196"/>
      <c r="AC349" s="196"/>
    </row>
    <row r="350" spans="1:29">
      <c r="A350" s="17"/>
      <c r="B350" s="35"/>
      <c r="C350" s="35"/>
      <c r="D350" s="35"/>
      <c r="E350" s="36" t="s">
        <v>471</v>
      </c>
      <c r="F350" s="37">
        <v>4861</v>
      </c>
      <c r="G350" s="38">
        <f t="shared" si="236"/>
        <v>1748.65</v>
      </c>
      <c r="H350" s="38">
        <v>1748.65</v>
      </c>
      <c r="I350" s="38"/>
      <c r="J350" s="38">
        <f t="shared" si="237"/>
        <v>2000</v>
      </c>
      <c r="K350" s="38">
        <v>2000</v>
      </c>
      <c r="L350" s="38"/>
      <c r="M350" s="212">
        <f t="shared" si="238"/>
        <v>2000</v>
      </c>
      <c r="N350" s="38">
        <f>+K350</f>
        <v>2000</v>
      </c>
      <c r="O350" s="38"/>
      <c r="P350" s="33">
        <f t="shared" si="241"/>
        <v>0</v>
      </c>
      <c r="Q350" s="33">
        <f t="shared" si="241"/>
        <v>0</v>
      </c>
      <c r="R350" s="33">
        <f t="shared" si="241"/>
        <v>0</v>
      </c>
      <c r="S350" s="212">
        <f t="shared" si="239"/>
        <v>2000</v>
      </c>
      <c r="T350" s="38">
        <f>+N350</f>
        <v>2000</v>
      </c>
      <c r="U350" s="38"/>
      <c r="V350" s="212">
        <f t="shared" si="240"/>
        <v>2000</v>
      </c>
      <c r="W350" s="38">
        <f>+T350</f>
        <v>2000</v>
      </c>
      <c r="X350" s="38"/>
      <c r="Y350" s="33"/>
      <c r="AA350" s="197"/>
      <c r="AB350" s="196"/>
      <c r="AC350" s="196"/>
    </row>
    <row r="351" spans="1:29">
      <c r="A351" s="17"/>
      <c r="B351" s="35"/>
      <c r="C351" s="35"/>
      <c r="D351" s="35"/>
      <c r="E351" s="36"/>
      <c r="F351" s="37"/>
      <c r="G351" s="38"/>
      <c r="H351" s="38"/>
      <c r="I351" s="38"/>
      <c r="J351" s="38"/>
      <c r="K351" s="38"/>
      <c r="L351" s="38"/>
      <c r="M351" s="212"/>
      <c r="N351" s="38"/>
      <c r="O351" s="38"/>
      <c r="P351" s="33">
        <f t="shared" si="241"/>
        <v>0</v>
      </c>
      <c r="Q351" s="33">
        <f t="shared" si="241"/>
        <v>0</v>
      </c>
      <c r="R351" s="33">
        <f t="shared" si="241"/>
        <v>0</v>
      </c>
      <c r="S351" s="212"/>
      <c r="T351" s="38"/>
      <c r="U351" s="38"/>
      <c r="V351" s="212"/>
      <c r="W351" s="38"/>
      <c r="X351" s="38"/>
      <c r="Y351" s="33"/>
      <c r="AA351" s="197"/>
      <c r="AB351" s="196"/>
      <c r="AC351" s="196"/>
    </row>
    <row r="352" spans="1:29">
      <c r="A352" s="13">
        <v>2820</v>
      </c>
      <c r="B352" s="34" t="s">
        <v>461</v>
      </c>
      <c r="C352" s="34">
        <v>2</v>
      </c>
      <c r="D352" s="34">
        <v>0</v>
      </c>
      <c r="E352" s="29" t="s">
        <v>472</v>
      </c>
      <c r="F352" s="30"/>
      <c r="G352" s="31">
        <f>SUM(H352:I352)</f>
        <v>749113.73800000001</v>
      </c>
      <c r="H352" s="31">
        <f>SUM(H354,H360,H363,H367,H370,H371,H372)</f>
        <v>744898.73800000001</v>
      </c>
      <c r="I352" s="31">
        <f>SUM(I354,I360,I363,I367,I370,I371,I372)</f>
        <v>4215</v>
      </c>
      <c r="J352" s="31">
        <f>SUM(K352:L352)</f>
        <v>932233.8</v>
      </c>
      <c r="K352" s="31">
        <f>SUM(K354,K360,K363,K367,K370,K371,K372)</f>
        <v>909733.8</v>
      </c>
      <c r="L352" s="31">
        <f>SUM(L354,L360,L363,L367,L370,L371,L372)</f>
        <v>22500</v>
      </c>
      <c r="M352" s="211">
        <f>SUM(N352:O352)</f>
        <v>1057029.304999999</v>
      </c>
      <c r="N352" s="31">
        <f>SUM(N354,N360,N363,N367,N370,N371,N372)</f>
        <v>1046529.304999999</v>
      </c>
      <c r="O352" s="31">
        <f>SUM(O354,O360,O363,O367,O370,O371,O372)</f>
        <v>10500</v>
      </c>
      <c r="P352" s="32">
        <f t="shared" si="241"/>
        <v>124795.50499999896</v>
      </c>
      <c r="Q352" s="32">
        <f t="shared" si="241"/>
        <v>136795.50499999896</v>
      </c>
      <c r="R352" s="32">
        <f t="shared" si="241"/>
        <v>-12000</v>
      </c>
      <c r="S352" s="211">
        <f>SUM(T352:U352)</f>
        <v>1115177.2202499991</v>
      </c>
      <c r="T352" s="31">
        <f>SUM(T354,T360,T363,T367,T370,T371,T372)</f>
        <v>1104677.2202499991</v>
      </c>
      <c r="U352" s="31">
        <f>SUM(U354,U360,U363,U367,U370,U371,U372)</f>
        <v>10500</v>
      </c>
      <c r="V352" s="211">
        <f>SUM(W352:X352)</f>
        <v>1217827.946088376</v>
      </c>
      <c r="W352" s="31">
        <f>SUM(W354,W360,W363,W367,W370,W371,W372)</f>
        <v>1207327.946088376</v>
      </c>
      <c r="X352" s="31">
        <f>SUM(X354,X360,X363,X367,X370,X371,X372)</f>
        <v>10500</v>
      </c>
      <c r="Y352" s="33"/>
      <c r="AA352" s="197"/>
      <c r="AB352" s="196"/>
      <c r="AC352" s="196"/>
    </row>
    <row r="353" spans="1:29">
      <c r="A353" s="17"/>
      <c r="B353" s="35"/>
      <c r="C353" s="35"/>
      <c r="D353" s="35"/>
      <c r="E353" s="36" t="s">
        <v>111</v>
      </c>
      <c r="F353" s="37"/>
      <c r="G353" s="38"/>
      <c r="H353" s="38"/>
      <c r="I353" s="38"/>
      <c r="J353" s="38"/>
      <c r="K353" s="38"/>
      <c r="L353" s="38"/>
      <c r="M353" s="212"/>
      <c r="N353" s="38"/>
      <c r="O353" s="38"/>
      <c r="P353" s="33">
        <f t="shared" si="241"/>
        <v>0</v>
      </c>
      <c r="Q353" s="33">
        <f t="shared" si="241"/>
        <v>0</v>
      </c>
      <c r="R353" s="33">
        <f t="shared" si="241"/>
        <v>0</v>
      </c>
      <c r="S353" s="212"/>
      <c r="T353" s="38"/>
      <c r="U353" s="38"/>
      <c r="V353" s="212"/>
      <c r="W353" s="38"/>
      <c r="X353" s="38"/>
      <c r="Y353" s="33"/>
      <c r="AA353" s="197"/>
      <c r="AB353" s="196"/>
      <c r="AC353" s="196"/>
    </row>
    <row r="354" spans="1:29">
      <c r="A354" s="17">
        <v>2821</v>
      </c>
      <c r="B354" s="35" t="s">
        <v>461</v>
      </c>
      <c r="C354" s="35">
        <v>2</v>
      </c>
      <c r="D354" s="35">
        <v>1</v>
      </c>
      <c r="E354" s="29" t="s">
        <v>473</v>
      </c>
      <c r="F354" s="30"/>
      <c r="G354" s="38">
        <f>SUM(G355:G359)</f>
        <v>59512.137999999999</v>
      </c>
      <c r="H354" s="38">
        <f t="shared" ref="H354:O354" si="245">SUM(H355:H359)</f>
        <v>59512.137999999999</v>
      </c>
      <c r="I354" s="38">
        <f t="shared" si="245"/>
        <v>0</v>
      </c>
      <c r="J354" s="38">
        <f t="shared" si="245"/>
        <v>69280.100000000006</v>
      </c>
      <c r="K354" s="38">
        <f t="shared" si="245"/>
        <v>69280.100000000006</v>
      </c>
      <c r="L354" s="38">
        <f t="shared" si="245"/>
        <v>0</v>
      </c>
      <c r="M354" s="212">
        <f t="shared" si="245"/>
        <v>79255.100000000006</v>
      </c>
      <c r="N354" s="38">
        <f t="shared" si="245"/>
        <v>79255.100000000006</v>
      </c>
      <c r="O354" s="38">
        <f t="shared" si="245"/>
        <v>0</v>
      </c>
      <c r="P354" s="33">
        <f t="shared" si="241"/>
        <v>9975</v>
      </c>
      <c r="Q354" s="33">
        <f t="shared" si="241"/>
        <v>9975</v>
      </c>
      <c r="R354" s="33">
        <f t="shared" si="241"/>
        <v>0</v>
      </c>
      <c r="S354" s="212">
        <f t="shared" ref="S354:X354" si="246">SUM(S355:S359)</f>
        <v>83078.850000000006</v>
      </c>
      <c r="T354" s="38">
        <f t="shared" si="246"/>
        <v>83078.850000000006</v>
      </c>
      <c r="U354" s="38">
        <f t="shared" si="246"/>
        <v>0</v>
      </c>
      <c r="V354" s="212">
        <f t="shared" si="246"/>
        <v>91108.725000000006</v>
      </c>
      <c r="W354" s="38">
        <f t="shared" si="246"/>
        <v>91108.725000000006</v>
      </c>
      <c r="X354" s="38">
        <f t="shared" si="246"/>
        <v>0</v>
      </c>
      <c r="Y354" s="33"/>
      <c r="AA354" s="197"/>
      <c r="AB354" s="196"/>
      <c r="AC354" s="196"/>
    </row>
    <row r="355" spans="1:29">
      <c r="A355" s="17"/>
      <c r="B355" s="35"/>
      <c r="C355" s="35"/>
      <c r="D355" s="35"/>
      <c r="E355" s="23" t="s">
        <v>464</v>
      </c>
      <c r="F355" s="39">
        <v>4216</v>
      </c>
      <c r="G355" s="38">
        <f>SUM(H355:I355)</f>
        <v>1200</v>
      </c>
      <c r="H355" s="38">
        <v>1200</v>
      </c>
      <c r="I355" s="38"/>
      <c r="J355" s="38">
        <f>SUM(K355:L355)</f>
        <v>1200</v>
      </c>
      <c r="K355" s="38">
        <v>1200</v>
      </c>
      <c r="L355" s="38"/>
      <c r="M355" s="212">
        <f>SUM(N355:O355)</f>
        <v>1200</v>
      </c>
      <c r="N355" s="38">
        <v>1200</v>
      </c>
      <c r="O355" s="38"/>
      <c r="P355" s="33">
        <f t="shared" si="241"/>
        <v>0</v>
      </c>
      <c r="Q355" s="33">
        <f t="shared" si="241"/>
        <v>0</v>
      </c>
      <c r="R355" s="33">
        <f t="shared" si="241"/>
        <v>0</v>
      </c>
      <c r="S355" s="212">
        <f>SUM(T355:U355)</f>
        <v>1200</v>
      </c>
      <c r="T355" s="38">
        <v>1200</v>
      </c>
      <c r="U355" s="38"/>
      <c r="V355" s="212">
        <f>SUM(W355:X355)</f>
        <v>1200</v>
      </c>
      <c r="W355" s="38">
        <v>1200</v>
      </c>
      <c r="X355" s="38"/>
      <c r="Y355" s="33"/>
      <c r="AA355" s="197"/>
      <c r="AB355" s="196"/>
      <c r="AC355" s="196"/>
    </row>
    <row r="356" spans="1:29">
      <c r="A356" s="17"/>
      <c r="B356" s="35"/>
      <c r="C356" s="35"/>
      <c r="D356" s="35"/>
      <c r="E356" s="23" t="s">
        <v>474</v>
      </c>
      <c r="F356" s="39">
        <v>4511</v>
      </c>
      <c r="G356" s="38">
        <f>SUM(H356:I356)</f>
        <v>57012.148000000001</v>
      </c>
      <c r="H356" s="38">
        <v>57012.148000000001</v>
      </c>
      <c r="I356" s="38"/>
      <c r="J356" s="38">
        <f>SUM(K356:L356)</f>
        <v>66500</v>
      </c>
      <c r="K356" s="38">
        <v>66500</v>
      </c>
      <c r="L356" s="38"/>
      <c r="M356" s="212">
        <f>SUM(N356:O356)</f>
        <v>76475</v>
      </c>
      <c r="N356" s="38">
        <f>+K356+K356*0.15</f>
        <v>76475</v>
      </c>
      <c r="O356" s="38"/>
      <c r="P356" s="33">
        <f t="shared" si="241"/>
        <v>9975</v>
      </c>
      <c r="Q356" s="33">
        <f t="shared" si="241"/>
        <v>9975</v>
      </c>
      <c r="R356" s="33">
        <f t="shared" si="241"/>
        <v>0</v>
      </c>
      <c r="S356" s="212">
        <f>SUM(T356:U356)</f>
        <v>80298.75</v>
      </c>
      <c r="T356" s="33">
        <f>+N356+N356*5/100</f>
        <v>80298.75</v>
      </c>
      <c r="U356" s="38"/>
      <c r="V356" s="212">
        <f>SUM(W356:X356)</f>
        <v>88328.625</v>
      </c>
      <c r="W356" s="38">
        <f>+T356+T356*10/100</f>
        <v>88328.625</v>
      </c>
      <c r="X356" s="38"/>
      <c r="Y356" s="33"/>
      <c r="AA356" s="197"/>
      <c r="AB356" s="196"/>
      <c r="AC356" s="196"/>
    </row>
    <row r="357" spans="1:29" ht="21">
      <c r="A357" s="17"/>
      <c r="B357" s="35"/>
      <c r="C357" s="35"/>
      <c r="D357" s="35"/>
      <c r="E357" s="23" t="s">
        <v>424</v>
      </c>
      <c r="F357" s="39">
        <v>4637</v>
      </c>
      <c r="G357" s="38">
        <f>SUM(H357:I357)</f>
        <v>0</v>
      </c>
      <c r="H357" s="38"/>
      <c r="I357" s="38"/>
      <c r="J357" s="38">
        <f>SUM(K357:L357)</f>
        <v>0</v>
      </c>
      <c r="K357" s="38"/>
      <c r="L357" s="38"/>
      <c r="M357" s="212">
        <f>SUM(N357:O357)</f>
        <v>0</v>
      </c>
      <c r="N357" s="38"/>
      <c r="O357" s="38"/>
      <c r="P357" s="33">
        <f t="shared" si="241"/>
        <v>0</v>
      </c>
      <c r="Q357" s="33">
        <f t="shared" si="241"/>
        <v>0</v>
      </c>
      <c r="R357" s="33">
        <f t="shared" si="241"/>
        <v>0</v>
      </c>
      <c r="S357" s="212">
        <f>SUM(T357:U357)</f>
        <v>0</v>
      </c>
      <c r="T357" s="38"/>
      <c r="U357" s="38"/>
      <c r="V357" s="212">
        <f>SUM(W357:X357)</f>
        <v>0</v>
      </c>
      <c r="W357" s="38"/>
      <c r="X357" s="38"/>
      <c r="Y357" s="33"/>
      <c r="AA357" s="197"/>
      <c r="AB357" s="196"/>
      <c r="AC357" s="196"/>
    </row>
    <row r="358" spans="1:29" ht="21">
      <c r="A358" s="17"/>
      <c r="B358" s="35"/>
      <c r="C358" s="35"/>
      <c r="D358" s="35"/>
      <c r="E358" s="23" t="s">
        <v>470</v>
      </c>
      <c r="F358" s="39">
        <v>4819</v>
      </c>
      <c r="G358" s="38">
        <f>SUM(H358:I358)</f>
        <v>1299.99</v>
      </c>
      <c r="H358" s="38">
        <v>1299.99</v>
      </c>
      <c r="I358" s="38"/>
      <c r="J358" s="38">
        <f>SUM(K358:L358)</f>
        <v>1580.1</v>
      </c>
      <c r="K358" s="38">
        <v>1580.1</v>
      </c>
      <c r="L358" s="38"/>
      <c r="M358" s="212">
        <f t="shared" ref="M358" si="247">SUM(N358:O358)</f>
        <v>1580.1</v>
      </c>
      <c r="N358" s="38">
        <f>+K358</f>
        <v>1580.1</v>
      </c>
      <c r="O358" s="38"/>
      <c r="P358" s="33">
        <f t="shared" si="241"/>
        <v>0</v>
      </c>
      <c r="Q358" s="33">
        <f t="shared" si="241"/>
        <v>0</v>
      </c>
      <c r="R358" s="33">
        <f t="shared" si="241"/>
        <v>0</v>
      </c>
      <c r="S358" s="212">
        <f t="shared" ref="S358" si="248">SUM(T358:U358)</f>
        <v>1580.1</v>
      </c>
      <c r="T358" s="38">
        <f>+N358</f>
        <v>1580.1</v>
      </c>
      <c r="U358" s="38"/>
      <c r="V358" s="212">
        <f t="shared" ref="V358" si="249">SUM(W358:X358)</f>
        <v>1580.1</v>
      </c>
      <c r="W358" s="38">
        <f>+T358</f>
        <v>1580.1</v>
      </c>
      <c r="X358" s="38"/>
      <c r="Y358" s="33"/>
      <c r="AA358" s="197"/>
      <c r="AB358" s="196"/>
      <c r="AC358" s="196"/>
    </row>
    <row r="359" spans="1:29">
      <c r="A359" s="17"/>
      <c r="B359" s="35"/>
      <c r="C359" s="35"/>
      <c r="D359" s="35"/>
      <c r="E359" s="23" t="s">
        <v>475</v>
      </c>
      <c r="F359" s="40">
        <v>5122</v>
      </c>
      <c r="G359" s="38">
        <f>SUM(H359:I359)</f>
        <v>0</v>
      </c>
      <c r="H359" s="38"/>
      <c r="I359" s="38"/>
      <c r="J359" s="38">
        <f>SUM(K359:L359)</f>
        <v>0</v>
      </c>
      <c r="K359" s="38"/>
      <c r="L359" s="38"/>
      <c r="M359" s="212">
        <f>SUM(N359:O359)</f>
        <v>0</v>
      </c>
      <c r="N359" s="38">
        <v>0</v>
      </c>
      <c r="O359" s="38"/>
      <c r="P359" s="33">
        <f t="shared" si="241"/>
        <v>0</v>
      </c>
      <c r="Q359" s="33">
        <f t="shared" si="241"/>
        <v>0</v>
      </c>
      <c r="R359" s="33">
        <f t="shared" si="241"/>
        <v>0</v>
      </c>
      <c r="S359" s="212">
        <f>SUM(T359:U359)</f>
        <v>0</v>
      </c>
      <c r="T359" s="38">
        <v>0</v>
      </c>
      <c r="U359" s="38"/>
      <c r="V359" s="212">
        <f>SUM(W359:X359)</f>
        <v>0</v>
      </c>
      <c r="W359" s="38">
        <v>0</v>
      </c>
      <c r="X359" s="38"/>
      <c r="Y359" s="33"/>
      <c r="AA359" s="197"/>
      <c r="AB359" s="196"/>
      <c r="AC359" s="196"/>
    </row>
    <row r="360" spans="1:29">
      <c r="A360" s="17">
        <v>2822</v>
      </c>
      <c r="B360" s="35" t="s">
        <v>461</v>
      </c>
      <c r="C360" s="35">
        <v>2</v>
      </c>
      <c r="D360" s="35">
        <v>2</v>
      </c>
      <c r="E360" s="36" t="s">
        <v>476</v>
      </c>
      <c r="F360" s="37"/>
      <c r="G360" s="38">
        <f t="shared" ref="G360:O360" si="250">SUM(G361:G362)</f>
        <v>66229.600000000006</v>
      </c>
      <c r="H360" s="38">
        <f t="shared" si="250"/>
        <v>66229.600000000006</v>
      </c>
      <c r="I360" s="38">
        <f t="shared" si="250"/>
        <v>0</v>
      </c>
      <c r="J360" s="38">
        <f t="shared" si="250"/>
        <v>104040.1</v>
      </c>
      <c r="K360" s="38">
        <f t="shared" si="250"/>
        <v>104040.1</v>
      </c>
      <c r="L360" s="38">
        <f t="shared" si="250"/>
        <v>0</v>
      </c>
      <c r="M360" s="212">
        <f t="shared" si="250"/>
        <v>117457.70499999906</v>
      </c>
      <c r="N360" s="38">
        <f t="shared" si="250"/>
        <v>117457.70499999906</v>
      </c>
      <c r="O360" s="38">
        <f t="shared" si="250"/>
        <v>0</v>
      </c>
      <c r="P360" s="33">
        <f t="shared" si="241"/>
        <v>13417.60499999905</v>
      </c>
      <c r="Q360" s="33">
        <f t="shared" si="241"/>
        <v>13417.60499999905</v>
      </c>
      <c r="R360" s="33">
        <f t="shared" si="241"/>
        <v>0</v>
      </c>
      <c r="S360" s="212">
        <f t="shared" ref="S360:X360" si="251">SUM(S361:S362)</f>
        <v>121601.12024999902</v>
      </c>
      <c r="T360" s="38">
        <f t="shared" si="251"/>
        <v>121601.12024999902</v>
      </c>
      <c r="U360" s="38">
        <f t="shared" si="251"/>
        <v>0</v>
      </c>
      <c r="V360" s="212">
        <f t="shared" si="251"/>
        <v>132392.39608837612</v>
      </c>
      <c r="W360" s="38">
        <f t="shared" si="251"/>
        <v>132392.39608837612</v>
      </c>
      <c r="X360" s="38">
        <f t="shared" si="251"/>
        <v>0</v>
      </c>
      <c r="Y360" s="33"/>
      <c r="AA360" s="197"/>
      <c r="AB360" s="196"/>
      <c r="AC360" s="196"/>
    </row>
    <row r="361" spans="1:29">
      <c r="A361" s="17"/>
      <c r="B361" s="35"/>
      <c r="C361" s="35"/>
      <c r="D361" s="35"/>
      <c r="E361" s="23" t="s">
        <v>474</v>
      </c>
      <c r="F361" s="39">
        <v>4511</v>
      </c>
      <c r="G361" s="38">
        <f>SUM(H361:I361)</f>
        <v>59782.75</v>
      </c>
      <c r="H361" s="38">
        <v>59782.75</v>
      </c>
      <c r="I361" s="38"/>
      <c r="J361" s="38">
        <f>SUM(K361:L361)</f>
        <v>69450.7</v>
      </c>
      <c r="K361" s="38">
        <v>69450.7</v>
      </c>
      <c r="L361" s="38"/>
      <c r="M361" s="212">
        <f>SUM(N361:O361)</f>
        <v>82868.304999999062</v>
      </c>
      <c r="N361" s="38">
        <v>82868.304999999062</v>
      </c>
      <c r="O361" s="38"/>
      <c r="P361" s="33">
        <f t="shared" si="241"/>
        <v>13417.604999999065</v>
      </c>
      <c r="Q361" s="33">
        <f t="shared" si="241"/>
        <v>13417.604999999065</v>
      </c>
      <c r="R361" s="33">
        <f t="shared" si="241"/>
        <v>0</v>
      </c>
      <c r="S361" s="212">
        <f>SUM(T361:U361)</f>
        <v>87011.720249999009</v>
      </c>
      <c r="T361" s="33">
        <f>+N361+N361*5/100</f>
        <v>87011.720249999009</v>
      </c>
      <c r="U361" s="38"/>
      <c r="V361" s="212">
        <f>SUM(W361:X361)</f>
        <v>97802.996088376123</v>
      </c>
      <c r="W361" s="38">
        <v>97802.996088376123</v>
      </c>
      <c r="X361" s="38"/>
      <c r="Y361" s="33"/>
      <c r="AA361" s="197"/>
      <c r="AB361" s="196"/>
      <c r="AC361" s="196"/>
    </row>
    <row r="362" spans="1:29" ht="21">
      <c r="A362" s="17"/>
      <c r="B362" s="35"/>
      <c r="C362" s="35"/>
      <c r="D362" s="35"/>
      <c r="E362" s="23" t="s">
        <v>470</v>
      </c>
      <c r="F362" s="39">
        <v>4819</v>
      </c>
      <c r="G362" s="38">
        <f>SUM(H362:I362)</f>
        <v>6446.85</v>
      </c>
      <c r="H362" s="38">
        <v>6446.85</v>
      </c>
      <c r="I362" s="38"/>
      <c r="J362" s="38">
        <f>SUM(K362:L362)</f>
        <v>34589.4</v>
      </c>
      <c r="K362" s="38">
        <v>34589.4</v>
      </c>
      <c r="L362" s="38"/>
      <c r="M362" s="212">
        <f t="shared" ref="M362" si="252">SUM(N362:O362)</f>
        <v>34589.4</v>
      </c>
      <c r="N362" s="38">
        <f>+K362</f>
        <v>34589.4</v>
      </c>
      <c r="O362" s="38"/>
      <c r="P362" s="33">
        <f t="shared" si="241"/>
        <v>0</v>
      </c>
      <c r="Q362" s="33">
        <f t="shared" si="241"/>
        <v>0</v>
      </c>
      <c r="R362" s="33">
        <f t="shared" si="241"/>
        <v>0</v>
      </c>
      <c r="S362" s="212">
        <f t="shared" ref="S362" si="253">SUM(T362:U362)</f>
        <v>34589.4</v>
      </c>
      <c r="T362" s="38">
        <f>+N362</f>
        <v>34589.4</v>
      </c>
      <c r="U362" s="38"/>
      <c r="V362" s="212">
        <f t="shared" ref="V362" si="254">SUM(W362:X362)</f>
        <v>34589.4</v>
      </c>
      <c r="W362" s="38">
        <f>+T362</f>
        <v>34589.4</v>
      </c>
      <c r="X362" s="38"/>
      <c r="Y362" s="33"/>
      <c r="AA362" s="197"/>
      <c r="AB362" s="196"/>
      <c r="AC362" s="196"/>
    </row>
    <row r="363" spans="1:29">
      <c r="A363" s="17">
        <v>2823</v>
      </c>
      <c r="B363" s="35" t="s">
        <v>461</v>
      </c>
      <c r="C363" s="35">
        <v>2</v>
      </c>
      <c r="D363" s="35">
        <v>3</v>
      </c>
      <c r="E363" s="36" t="s">
        <v>477</v>
      </c>
      <c r="F363" s="37"/>
      <c r="G363" s="38">
        <f t="shared" ref="G363:O363" si="255">+G364+G365+G366</f>
        <v>619157</v>
      </c>
      <c r="H363" s="38">
        <f t="shared" si="255"/>
        <v>619157</v>
      </c>
      <c r="I363" s="38">
        <f t="shared" si="255"/>
        <v>0</v>
      </c>
      <c r="J363" s="38">
        <f t="shared" si="255"/>
        <v>730413.6</v>
      </c>
      <c r="K363" s="38">
        <f t="shared" si="255"/>
        <v>730413.6</v>
      </c>
      <c r="L363" s="38">
        <f t="shared" si="255"/>
        <v>0</v>
      </c>
      <c r="M363" s="212">
        <f t="shared" si="255"/>
        <v>843816.5</v>
      </c>
      <c r="N363" s="38">
        <f t="shared" si="255"/>
        <v>843816.5</v>
      </c>
      <c r="O363" s="38">
        <f t="shared" si="255"/>
        <v>0</v>
      </c>
      <c r="P363" s="33">
        <f>M363-J363</f>
        <v>113402.90000000002</v>
      </c>
      <c r="Q363" s="33">
        <f>N363-K363</f>
        <v>113402.90000000002</v>
      </c>
      <c r="R363" s="33">
        <f>O363-L363</f>
        <v>0</v>
      </c>
      <c r="S363" s="212">
        <f t="shared" ref="S363:X363" si="256">+S364+S365+S366</f>
        <v>893997.25</v>
      </c>
      <c r="T363" s="38">
        <f t="shared" si="256"/>
        <v>893997.25</v>
      </c>
      <c r="U363" s="38">
        <f t="shared" si="256"/>
        <v>0</v>
      </c>
      <c r="V363" s="212">
        <f t="shared" si="256"/>
        <v>977826.82499999995</v>
      </c>
      <c r="W363" s="38">
        <f t="shared" si="256"/>
        <v>977826.82499999995</v>
      </c>
      <c r="X363" s="38">
        <f t="shared" si="256"/>
        <v>0</v>
      </c>
      <c r="Y363" s="33"/>
      <c r="AA363" s="197"/>
      <c r="AB363" s="196"/>
      <c r="AC363" s="196"/>
    </row>
    <row r="364" spans="1:29" ht="31.5">
      <c r="A364" s="17"/>
      <c r="B364" s="35"/>
      <c r="C364" s="35"/>
      <c r="D364" s="35"/>
      <c r="E364" s="23" t="s">
        <v>474</v>
      </c>
      <c r="F364" s="39">
        <v>4511</v>
      </c>
      <c r="G364" s="38">
        <f>SUM(H364:I364)</f>
        <v>588457.80000000005</v>
      </c>
      <c r="H364" s="38">
        <v>588457.80000000005</v>
      </c>
      <c r="I364" s="38"/>
      <c r="J364" s="38">
        <f>SUM(K364:L364)</f>
        <v>690100</v>
      </c>
      <c r="K364" s="38">
        <v>690100</v>
      </c>
      <c r="L364" s="38"/>
      <c r="M364" s="212">
        <f>SUM(N364:O364)</f>
        <v>793615</v>
      </c>
      <c r="N364" s="38">
        <f>+K364+K364*0.15</f>
        <v>793615</v>
      </c>
      <c r="O364" s="38"/>
      <c r="P364" s="33">
        <f t="shared" ref="P364" si="257">M364-J364</f>
        <v>103515</v>
      </c>
      <c r="Q364" s="33">
        <f t="shared" ref="Q364" si="258">N364-K364</f>
        <v>103515</v>
      </c>
      <c r="R364" s="33">
        <f t="shared" ref="R364" si="259">O364-L364</f>
        <v>0</v>
      </c>
      <c r="S364" s="212">
        <f>SUM(T364:U364)</f>
        <v>833295.75</v>
      </c>
      <c r="T364" s="33">
        <f>+N364+N364*5/100</f>
        <v>833295.75</v>
      </c>
      <c r="U364" s="38"/>
      <c r="V364" s="212">
        <f>SUM(W364:X364)</f>
        <v>916625.32499999995</v>
      </c>
      <c r="W364" s="38">
        <f>+T364+T364*10/100</f>
        <v>916625.32499999995</v>
      </c>
      <c r="X364" s="38"/>
      <c r="Y364" s="33" t="s">
        <v>615</v>
      </c>
      <c r="AA364" s="197"/>
      <c r="AB364" s="196"/>
      <c r="AC364" s="196"/>
    </row>
    <row r="365" spans="1:29" ht="21">
      <c r="A365" s="17"/>
      <c r="B365" s="35"/>
      <c r="C365" s="35"/>
      <c r="D365" s="35"/>
      <c r="E365" s="23" t="s">
        <v>470</v>
      </c>
      <c r="F365" s="39">
        <v>4819</v>
      </c>
      <c r="G365" s="38">
        <f>SUM(H365:I365)</f>
        <v>26459.200000000001</v>
      </c>
      <c r="H365" s="38">
        <v>26459.200000000001</v>
      </c>
      <c r="I365" s="38"/>
      <c r="J365" s="38">
        <f>SUM(K365:L365)</f>
        <v>35813.599999999999</v>
      </c>
      <c r="K365" s="38">
        <v>35813.599999999999</v>
      </c>
      <c r="L365" s="38"/>
      <c r="M365" s="212">
        <f t="shared" ref="M365:M371" si="260">SUM(N365:O365)</f>
        <v>43701.5</v>
      </c>
      <c r="N365" s="38">
        <f>3500+40201.5</f>
        <v>43701.5</v>
      </c>
      <c r="O365" s="38"/>
      <c r="P365" s="33">
        <f t="shared" si="241"/>
        <v>7887.9000000000015</v>
      </c>
      <c r="Q365" s="33">
        <f t="shared" si="241"/>
        <v>7887.9000000000015</v>
      </c>
      <c r="R365" s="33">
        <f t="shared" si="241"/>
        <v>0</v>
      </c>
      <c r="S365" s="212">
        <f t="shared" ref="S365:S371" si="261">SUM(T365:U365)</f>
        <v>53701.5</v>
      </c>
      <c r="T365" s="38">
        <f>3500+50201.5</f>
        <v>53701.5</v>
      </c>
      <c r="U365" s="38"/>
      <c r="V365" s="212">
        <f t="shared" ref="V365:V371" si="262">SUM(W365:X365)</f>
        <v>53701.5</v>
      </c>
      <c r="W365" s="38">
        <f>3500+50201.5</f>
        <v>53701.5</v>
      </c>
      <c r="X365" s="38"/>
      <c r="Y365" s="33"/>
      <c r="AA365" s="197"/>
      <c r="AB365" s="196"/>
      <c r="AC365" s="196"/>
    </row>
    <row r="366" spans="1:29">
      <c r="A366" s="17"/>
      <c r="B366" s="35"/>
      <c r="C366" s="35"/>
      <c r="D366" s="35"/>
      <c r="E366" s="23" t="s">
        <v>468</v>
      </c>
      <c r="F366" s="40">
        <v>4727</v>
      </c>
      <c r="G366" s="38">
        <f>SUM(H366:I366)</f>
        <v>4240</v>
      </c>
      <c r="H366" s="38">
        <v>4240</v>
      </c>
      <c r="I366" s="38"/>
      <c r="J366" s="38">
        <f>SUM(K366:L366)</f>
        <v>4500</v>
      </c>
      <c r="K366" s="38">
        <v>4500</v>
      </c>
      <c r="L366" s="38"/>
      <c r="M366" s="212">
        <f t="shared" si="260"/>
        <v>6500</v>
      </c>
      <c r="N366" s="38">
        <v>6500</v>
      </c>
      <c r="O366" s="38"/>
      <c r="P366" s="33">
        <f t="shared" ref="P366:R367" si="263">M366-J366</f>
        <v>2000</v>
      </c>
      <c r="Q366" s="33">
        <f t="shared" si="263"/>
        <v>2000</v>
      </c>
      <c r="R366" s="33">
        <f t="shared" si="263"/>
        <v>0</v>
      </c>
      <c r="S366" s="212">
        <f t="shared" si="261"/>
        <v>7000</v>
      </c>
      <c r="T366" s="38">
        <v>7000</v>
      </c>
      <c r="U366" s="38"/>
      <c r="V366" s="212">
        <f t="shared" si="262"/>
        <v>7500</v>
      </c>
      <c r="W366" s="38">
        <v>7500</v>
      </c>
      <c r="X366" s="38"/>
      <c r="Y366" s="33"/>
      <c r="AA366" s="197"/>
      <c r="AB366" s="196"/>
      <c r="AC366" s="196"/>
    </row>
    <row r="367" spans="1:29">
      <c r="A367" s="17">
        <v>2824</v>
      </c>
      <c r="B367" s="35" t="s">
        <v>461</v>
      </c>
      <c r="C367" s="35">
        <v>2</v>
      </c>
      <c r="D367" s="35">
        <v>4</v>
      </c>
      <c r="E367" s="36" t="s">
        <v>478</v>
      </c>
      <c r="F367" s="37"/>
      <c r="G367" s="38">
        <f t="shared" ref="G367:G375" si="264">SUM(H367:I367)</f>
        <v>0</v>
      </c>
      <c r="H367" s="38">
        <f>SUM(H368:H369)</f>
        <v>0</v>
      </c>
      <c r="I367" s="38">
        <f>SUM(I368:I369)</f>
        <v>0</v>
      </c>
      <c r="J367" s="38">
        <f t="shared" ref="J367:J375" si="265">SUM(K367:L367)</f>
        <v>0</v>
      </c>
      <c r="K367" s="38">
        <f>SUM(K368:K369)</f>
        <v>0</v>
      </c>
      <c r="L367" s="38">
        <f>SUM(L368:L369)</f>
        <v>0</v>
      </c>
      <c r="M367" s="212">
        <f t="shared" si="260"/>
        <v>0</v>
      </c>
      <c r="N367" s="38">
        <f>SUM(N368:N369)</f>
        <v>0</v>
      </c>
      <c r="O367" s="38">
        <f>SUM(O368:O369)</f>
        <v>0</v>
      </c>
      <c r="P367" s="33">
        <f t="shared" si="263"/>
        <v>0</v>
      </c>
      <c r="Q367" s="33">
        <f t="shared" si="263"/>
        <v>0</v>
      </c>
      <c r="R367" s="33">
        <f t="shared" si="263"/>
        <v>0</v>
      </c>
      <c r="S367" s="212">
        <f t="shared" si="261"/>
        <v>0</v>
      </c>
      <c r="T367" s="38">
        <f>SUM(T368:T369)</f>
        <v>0</v>
      </c>
      <c r="U367" s="38">
        <f>SUM(U368:U369)</f>
        <v>0</v>
      </c>
      <c r="V367" s="212">
        <f t="shared" si="262"/>
        <v>0</v>
      </c>
      <c r="W367" s="38">
        <f>SUM(W368:W369)</f>
        <v>0</v>
      </c>
      <c r="X367" s="38">
        <f>SUM(X368:X369)</f>
        <v>0</v>
      </c>
      <c r="Y367" s="33"/>
      <c r="AA367" s="197"/>
      <c r="AB367" s="196"/>
      <c r="AC367" s="196"/>
    </row>
    <row r="368" spans="1:29">
      <c r="A368" s="17"/>
      <c r="B368" s="35"/>
      <c r="C368" s="35"/>
      <c r="D368" s="35"/>
      <c r="E368" s="23" t="s">
        <v>479</v>
      </c>
      <c r="F368" s="40">
        <v>4239</v>
      </c>
      <c r="G368" s="38">
        <f t="shared" si="264"/>
        <v>0</v>
      </c>
      <c r="H368" s="38"/>
      <c r="I368" s="38"/>
      <c r="J368" s="38">
        <f t="shared" si="265"/>
        <v>0</v>
      </c>
      <c r="K368" s="38"/>
      <c r="L368" s="38"/>
      <c r="M368" s="212">
        <f t="shared" si="260"/>
        <v>0</v>
      </c>
      <c r="N368" s="38"/>
      <c r="O368" s="38"/>
      <c r="P368" s="33">
        <f t="shared" si="241"/>
        <v>0</v>
      </c>
      <c r="Q368" s="33">
        <f t="shared" si="241"/>
        <v>0</v>
      </c>
      <c r="R368" s="33">
        <f t="shared" si="241"/>
        <v>0</v>
      </c>
      <c r="S368" s="212">
        <f t="shared" si="261"/>
        <v>0</v>
      </c>
      <c r="T368" s="38"/>
      <c r="U368" s="38"/>
      <c r="V368" s="212">
        <f t="shared" si="262"/>
        <v>0</v>
      </c>
      <c r="W368" s="38"/>
      <c r="X368" s="38"/>
      <c r="Y368" s="33"/>
      <c r="AA368" s="197"/>
      <c r="AB368" s="196"/>
      <c r="AC368" s="196"/>
    </row>
    <row r="369" spans="1:29">
      <c r="A369" s="17"/>
      <c r="B369" s="35"/>
      <c r="C369" s="35"/>
      <c r="D369" s="35"/>
      <c r="E369" s="39" t="s">
        <v>262</v>
      </c>
      <c r="F369" s="40">
        <v>4269</v>
      </c>
      <c r="G369" s="38">
        <f t="shared" si="264"/>
        <v>0</v>
      </c>
      <c r="H369" s="38"/>
      <c r="I369" s="38"/>
      <c r="J369" s="38">
        <f t="shared" si="265"/>
        <v>0</v>
      </c>
      <c r="K369" s="38"/>
      <c r="L369" s="38"/>
      <c r="M369" s="212">
        <f t="shared" si="260"/>
        <v>0</v>
      </c>
      <c r="N369" s="38"/>
      <c r="O369" s="38"/>
      <c r="P369" s="33">
        <f t="shared" si="241"/>
        <v>0</v>
      </c>
      <c r="Q369" s="33">
        <f t="shared" si="241"/>
        <v>0</v>
      </c>
      <c r="R369" s="33">
        <f t="shared" si="241"/>
        <v>0</v>
      </c>
      <c r="S369" s="212">
        <f t="shared" si="261"/>
        <v>0</v>
      </c>
      <c r="T369" s="38"/>
      <c r="U369" s="38"/>
      <c r="V369" s="212">
        <f t="shared" si="262"/>
        <v>0</v>
      </c>
      <c r="W369" s="38"/>
      <c r="X369" s="38"/>
      <c r="Y369" s="33"/>
      <c r="AA369" s="197"/>
      <c r="AB369" s="196"/>
      <c r="AC369" s="196"/>
    </row>
    <row r="370" spans="1:29">
      <c r="A370" s="17">
        <v>2825</v>
      </c>
      <c r="B370" s="35" t="s">
        <v>461</v>
      </c>
      <c r="C370" s="35">
        <v>2</v>
      </c>
      <c r="D370" s="35">
        <v>5</v>
      </c>
      <c r="E370" s="36" t="s">
        <v>480</v>
      </c>
      <c r="F370" s="37"/>
      <c r="G370" s="38">
        <f t="shared" si="264"/>
        <v>0</v>
      </c>
      <c r="H370" s="31"/>
      <c r="I370" s="31"/>
      <c r="J370" s="38">
        <f t="shared" si="265"/>
        <v>0</v>
      </c>
      <c r="K370" s="31"/>
      <c r="L370" s="31"/>
      <c r="M370" s="212">
        <f t="shared" si="260"/>
        <v>0</v>
      </c>
      <c r="N370" s="31"/>
      <c r="O370" s="31"/>
      <c r="P370" s="33">
        <f t="shared" si="241"/>
        <v>0</v>
      </c>
      <c r="Q370" s="33">
        <f t="shared" si="241"/>
        <v>0</v>
      </c>
      <c r="R370" s="33">
        <f t="shared" si="241"/>
        <v>0</v>
      </c>
      <c r="S370" s="212">
        <f t="shared" si="261"/>
        <v>0</v>
      </c>
      <c r="T370" s="31"/>
      <c r="U370" s="31"/>
      <c r="V370" s="212">
        <f t="shared" si="262"/>
        <v>0</v>
      </c>
      <c r="W370" s="31"/>
      <c r="X370" s="31"/>
      <c r="Y370" s="33"/>
      <c r="AA370" s="197"/>
      <c r="AB370" s="196"/>
      <c r="AC370" s="196"/>
    </row>
    <row r="371" spans="1:29">
      <c r="A371" s="17">
        <v>2826</v>
      </c>
      <c r="B371" s="35" t="s">
        <v>461</v>
      </c>
      <c r="C371" s="35">
        <v>2</v>
      </c>
      <c r="D371" s="35">
        <v>6</v>
      </c>
      <c r="E371" s="36" t="s">
        <v>481</v>
      </c>
      <c r="F371" s="37"/>
      <c r="G371" s="38">
        <f t="shared" si="264"/>
        <v>0</v>
      </c>
      <c r="H371" s="38"/>
      <c r="I371" s="38"/>
      <c r="J371" s="38">
        <f t="shared" si="265"/>
        <v>0</v>
      </c>
      <c r="K371" s="38"/>
      <c r="L371" s="38"/>
      <c r="M371" s="212">
        <f t="shared" si="260"/>
        <v>0</v>
      </c>
      <c r="N371" s="38"/>
      <c r="O371" s="38"/>
      <c r="P371" s="33">
        <f t="shared" si="241"/>
        <v>0</v>
      </c>
      <c r="Q371" s="33">
        <f t="shared" si="241"/>
        <v>0</v>
      </c>
      <c r="R371" s="33">
        <f t="shared" si="241"/>
        <v>0</v>
      </c>
      <c r="S371" s="212">
        <f t="shared" si="261"/>
        <v>0</v>
      </c>
      <c r="T371" s="38"/>
      <c r="U371" s="38"/>
      <c r="V371" s="212">
        <f t="shared" si="262"/>
        <v>0</v>
      </c>
      <c r="W371" s="38"/>
      <c r="X371" s="38"/>
      <c r="Y371" s="33"/>
      <c r="AA371" s="197"/>
      <c r="AB371" s="196"/>
      <c r="AC371" s="196"/>
    </row>
    <row r="372" spans="1:29" ht="21">
      <c r="A372" s="17">
        <v>2827</v>
      </c>
      <c r="B372" s="35" t="s">
        <v>461</v>
      </c>
      <c r="C372" s="35">
        <v>2</v>
      </c>
      <c r="D372" s="35">
        <v>7</v>
      </c>
      <c r="E372" s="36" t="s">
        <v>482</v>
      </c>
      <c r="F372" s="37"/>
      <c r="G372" s="38">
        <f>SUM(G373:G377)</f>
        <v>4215</v>
      </c>
      <c r="H372" s="38">
        <f t="shared" ref="H372:O372" si="266">SUM(H373:H377)</f>
        <v>0</v>
      </c>
      <c r="I372" s="38">
        <f t="shared" si="266"/>
        <v>4215</v>
      </c>
      <c r="J372" s="38">
        <f t="shared" si="266"/>
        <v>28500</v>
      </c>
      <c r="K372" s="38">
        <f t="shared" si="266"/>
        <v>6000</v>
      </c>
      <c r="L372" s="38">
        <f t="shared" si="266"/>
        <v>22500</v>
      </c>
      <c r="M372" s="212">
        <f t="shared" si="266"/>
        <v>16500</v>
      </c>
      <c r="N372" s="38">
        <f t="shared" si="266"/>
        <v>6000</v>
      </c>
      <c r="O372" s="38">
        <f t="shared" si="266"/>
        <v>10500</v>
      </c>
      <c r="P372" s="33">
        <f t="shared" si="241"/>
        <v>-12000</v>
      </c>
      <c r="Q372" s="33">
        <f t="shared" si="241"/>
        <v>0</v>
      </c>
      <c r="R372" s="33">
        <f t="shared" si="241"/>
        <v>-12000</v>
      </c>
      <c r="S372" s="212">
        <f t="shared" ref="S372:X372" si="267">SUM(S373:S377)</f>
        <v>16500</v>
      </c>
      <c r="T372" s="38">
        <f t="shared" si="267"/>
        <v>6000</v>
      </c>
      <c r="U372" s="38">
        <f t="shared" si="267"/>
        <v>10500</v>
      </c>
      <c r="V372" s="212">
        <f t="shared" si="267"/>
        <v>16500</v>
      </c>
      <c r="W372" s="38">
        <f t="shared" si="267"/>
        <v>6000</v>
      </c>
      <c r="X372" s="38">
        <f t="shared" si="267"/>
        <v>10500</v>
      </c>
      <c r="Y372" s="33"/>
      <c r="AA372" s="197"/>
      <c r="AB372" s="196"/>
      <c r="AC372" s="196"/>
    </row>
    <row r="373" spans="1:29">
      <c r="A373" s="17"/>
      <c r="B373" s="35"/>
      <c r="C373" s="35"/>
      <c r="D373" s="35"/>
      <c r="E373" s="23" t="s">
        <v>483</v>
      </c>
      <c r="F373" s="39">
        <v>4251</v>
      </c>
      <c r="G373" s="38">
        <f t="shared" si="264"/>
        <v>0</v>
      </c>
      <c r="H373" s="38"/>
      <c r="I373" s="38"/>
      <c r="J373" s="38">
        <f t="shared" si="265"/>
        <v>3000</v>
      </c>
      <c r="K373" s="38">
        <v>3000</v>
      </c>
      <c r="L373" s="38"/>
      <c r="M373" s="212">
        <f t="shared" ref="M373:M374" si="268">SUM(N373:O373)</f>
        <v>3000</v>
      </c>
      <c r="N373" s="38">
        <f>+K373</f>
        <v>3000</v>
      </c>
      <c r="O373" s="38"/>
      <c r="P373" s="33">
        <f t="shared" si="241"/>
        <v>0</v>
      </c>
      <c r="Q373" s="33">
        <f t="shared" si="241"/>
        <v>0</v>
      </c>
      <c r="R373" s="33">
        <f t="shared" si="241"/>
        <v>0</v>
      </c>
      <c r="S373" s="212">
        <f t="shared" ref="S373:S374" si="269">SUM(T373:U373)</f>
        <v>3000</v>
      </c>
      <c r="T373" s="38">
        <f>+N373</f>
        <v>3000</v>
      </c>
      <c r="U373" s="38"/>
      <c r="V373" s="212">
        <f t="shared" ref="V373:V374" si="270">SUM(W373:X373)</f>
        <v>3000</v>
      </c>
      <c r="W373" s="38">
        <f>+T373</f>
        <v>3000</v>
      </c>
      <c r="X373" s="38"/>
      <c r="Y373" s="33"/>
      <c r="AA373" s="197"/>
      <c r="AB373" s="196"/>
      <c r="AC373" s="196"/>
    </row>
    <row r="374" spans="1:29">
      <c r="A374" s="17"/>
      <c r="B374" s="35"/>
      <c r="C374" s="35"/>
      <c r="D374" s="35"/>
      <c r="E374" s="23" t="s">
        <v>484</v>
      </c>
      <c r="F374" s="39">
        <v>4269</v>
      </c>
      <c r="G374" s="38">
        <f t="shared" si="264"/>
        <v>0</v>
      </c>
      <c r="H374" s="38"/>
      <c r="I374" s="38"/>
      <c r="J374" s="38">
        <f t="shared" si="265"/>
        <v>3000</v>
      </c>
      <c r="K374" s="38">
        <v>3000</v>
      </c>
      <c r="L374" s="38"/>
      <c r="M374" s="212">
        <f t="shared" si="268"/>
        <v>3000</v>
      </c>
      <c r="N374" s="38">
        <f>+K374</f>
        <v>3000</v>
      </c>
      <c r="O374" s="38"/>
      <c r="P374" s="33">
        <f t="shared" si="241"/>
        <v>0</v>
      </c>
      <c r="Q374" s="33">
        <f t="shared" si="241"/>
        <v>0</v>
      </c>
      <c r="R374" s="33">
        <f t="shared" si="241"/>
        <v>0</v>
      </c>
      <c r="S374" s="212">
        <f t="shared" si="269"/>
        <v>3000</v>
      </c>
      <c r="T374" s="38">
        <f>+N374</f>
        <v>3000</v>
      </c>
      <c r="U374" s="38"/>
      <c r="V374" s="212">
        <f t="shared" si="270"/>
        <v>3000</v>
      </c>
      <c r="W374" s="38">
        <f>+T374</f>
        <v>3000</v>
      </c>
      <c r="X374" s="38"/>
      <c r="Y374" s="33"/>
      <c r="AA374" s="197"/>
      <c r="AB374" s="196"/>
      <c r="AC374" s="196"/>
    </row>
    <row r="375" spans="1:29">
      <c r="A375" s="17"/>
      <c r="B375" s="35"/>
      <c r="C375" s="35"/>
      <c r="D375" s="35"/>
      <c r="E375" s="23" t="s">
        <v>485</v>
      </c>
      <c r="F375" s="39">
        <v>5112</v>
      </c>
      <c r="G375" s="38">
        <f t="shared" si="264"/>
        <v>4110</v>
      </c>
      <c r="H375" s="38"/>
      <c r="I375" s="38">
        <v>4110</v>
      </c>
      <c r="J375" s="38">
        <f t="shared" si="265"/>
        <v>20000</v>
      </c>
      <c r="K375" s="38"/>
      <c r="L375" s="38">
        <v>20000</v>
      </c>
      <c r="M375" s="212">
        <f t="shared" ref="M375:M378" si="271">SUM(N375:O375)</f>
        <v>8000</v>
      </c>
      <c r="N375" s="38"/>
      <c r="O375" s="38">
        <v>8000</v>
      </c>
      <c r="P375" s="33">
        <f t="shared" si="241"/>
        <v>-12000</v>
      </c>
      <c r="Q375" s="33">
        <f t="shared" si="241"/>
        <v>0</v>
      </c>
      <c r="R375" s="33">
        <f t="shared" si="241"/>
        <v>-12000</v>
      </c>
      <c r="S375" s="212">
        <f t="shared" ref="S375:S378" si="272">SUM(T375:U375)</f>
        <v>8000</v>
      </c>
      <c r="T375" s="38"/>
      <c r="U375" s="38">
        <v>8000</v>
      </c>
      <c r="V375" s="212">
        <f t="shared" ref="V375:V378" si="273">SUM(W375:X375)</f>
        <v>8000</v>
      </c>
      <c r="W375" s="38"/>
      <c r="X375" s="38">
        <v>8000</v>
      </c>
      <c r="Y375" s="33"/>
      <c r="AA375" s="197"/>
      <c r="AB375" s="196"/>
      <c r="AC375" s="196"/>
    </row>
    <row r="376" spans="1:29">
      <c r="A376" s="17"/>
      <c r="B376" s="35"/>
      <c r="C376" s="35"/>
      <c r="D376" s="35"/>
      <c r="E376" s="23" t="s">
        <v>416</v>
      </c>
      <c r="F376" s="39">
        <v>5113</v>
      </c>
      <c r="G376" s="38">
        <f>SUM(H376:I376)</f>
        <v>105</v>
      </c>
      <c r="H376" s="38"/>
      <c r="I376" s="38">
        <v>105</v>
      </c>
      <c r="J376" s="38">
        <f>SUM(K376:L376)</f>
        <v>2500</v>
      </c>
      <c r="K376" s="38"/>
      <c r="L376" s="38">
        <v>2500</v>
      </c>
      <c r="M376" s="212">
        <f t="shared" si="271"/>
        <v>2500</v>
      </c>
      <c r="N376" s="38"/>
      <c r="O376" s="38">
        <v>2500</v>
      </c>
      <c r="P376" s="33">
        <f t="shared" si="241"/>
        <v>0</v>
      </c>
      <c r="Q376" s="33">
        <f t="shared" si="241"/>
        <v>0</v>
      </c>
      <c r="R376" s="33">
        <f t="shared" si="241"/>
        <v>0</v>
      </c>
      <c r="S376" s="212">
        <f t="shared" si="272"/>
        <v>2500</v>
      </c>
      <c r="T376" s="38"/>
      <c r="U376" s="38">
        <v>2500</v>
      </c>
      <c r="V376" s="212">
        <f t="shared" si="273"/>
        <v>2500</v>
      </c>
      <c r="W376" s="38"/>
      <c r="X376" s="38">
        <v>2500</v>
      </c>
      <c r="Y376" s="33"/>
      <c r="AA376" s="197"/>
      <c r="AB376" s="196"/>
      <c r="AC376" s="196"/>
    </row>
    <row r="377" spans="1:29">
      <c r="A377" s="17"/>
      <c r="B377" s="35"/>
      <c r="C377" s="35"/>
      <c r="D377" s="35"/>
      <c r="E377" s="23" t="s">
        <v>486</v>
      </c>
      <c r="F377" s="39">
        <v>5411</v>
      </c>
      <c r="G377" s="38">
        <f>SUM(H377:I377)</f>
        <v>0</v>
      </c>
      <c r="H377" s="38"/>
      <c r="I377" s="38"/>
      <c r="J377" s="38">
        <f>SUM(K377:L377)</f>
        <v>0</v>
      </c>
      <c r="K377" s="38"/>
      <c r="L377" s="38"/>
      <c r="M377" s="212">
        <f t="shared" si="271"/>
        <v>0</v>
      </c>
      <c r="N377" s="38"/>
      <c r="O377" s="38"/>
      <c r="P377" s="33">
        <f t="shared" si="241"/>
        <v>0</v>
      </c>
      <c r="Q377" s="33">
        <f t="shared" si="241"/>
        <v>0</v>
      </c>
      <c r="R377" s="33">
        <f t="shared" si="241"/>
        <v>0</v>
      </c>
      <c r="S377" s="212">
        <f t="shared" si="272"/>
        <v>0</v>
      </c>
      <c r="T377" s="38"/>
      <c r="U377" s="38"/>
      <c r="V377" s="212">
        <f t="shared" si="273"/>
        <v>0</v>
      </c>
      <c r="W377" s="38"/>
      <c r="X377" s="38"/>
      <c r="Y377" s="33"/>
      <c r="AA377" s="197"/>
      <c r="AB377" s="196"/>
      <c r="AC377" s="196"/>
    </row>
    <row r="378" spans="1:29" ht="31.5">
      <c r="A378" s="13">
        <v>2830</v>
      </c>
      <c r="B378" s="34" t="s">
        <v>461</v>
      </c>
      <c r="C378" s="34">
        <v>3</v>
      </c>
      <c r="D378" s="34">
        <v>0</v>
      </c>
      <c r="E378" s="29" t="s">
        <v>487</v>
      </c>
      <c r="F378" s="30"/>
      <c r="G378" s="31">
        <f>SUM(H378:I378)</f>
        <v>0</v>
      </c>
      <c r="H378" s="31">
        <f>SUM(H381+H380+H383)</f>
        <v>0</v>
      </c>
      <c r="I378" s="31">
        <f>SUM(I381+I380+I383)</f>
        <v>0</v>
      </c>
      <c r="J378" s="31">
        <f>SUM(K378:L378)</f>
        <v>0</v>
      </c>
      <c r="K378" s="31">
        <f>SUM(K381+K380+K383)</f>
        <v>0</v>
      </c>
      <c r="L378" s="31">
        <f>SUM(L381+L380+L383)</f>
        <v>0</v>
      </c>
      <c r="M378" s="211">
        <f t="shared" si="271"/>
        <v>0</v>
      </c>
      <c r="N378" s="31">
        <f>SUM(N381+N380+N383)</f>
        <v>0</v>
      </c>
      <c r="O378" s="31">
        <f>SUM(O381+O380+O383)</f>
        <v>0</v>
      </c>
      <c r="P378" s="32">
        <f t="shared" si="241"/>
        <v>0</v>
      </c>
      <c r="Q378" s="32">
        <f t="shared" si="241"/>
        <v>0</v>
      </c>
      <c r="R378" s="32">
        <f t="shared" si="241"/>
        <v>0</v>
      </c>
      <c r="S378" s="211">
        <f t="shared" si="272"/>
        <v>0</v>
      </c>
      <c r="T378" s="31">
        <f>SUM(T381+T380+T383)</f>
        <v>0</v>
      </c>
      <c r="U378" s="31">
        <f>SUM(U381+U380+U383)</f>
        <v>0</v>
      </c>
      <c r="V378" s="211">
        <f t="shared" si="273"/>
        <v>0</v>
      </c>
      <c r="W378" s="31">
        <f>SUM(W381+W380+W383)</f>
        <v>0</v>
      </c>
      <c r="X378" s="31">
        <f>SUM(X381+X380+X383)</f>
        <v>0</v>
      </c>
      <c r="Y378" s="33"/>
      <c r="AA378" s="197"/>
      <c r="AB378" s="196"/>
      <c r="AC378" s="196"/>
    </row>
    <row r="379" spans="1:29">
      <c r="A379" s="17"/>
      <c r="B379" s="35"/>
      <c r="C379" s="35"/>
      <c r="D379" s="35"/>
      <c r="E379" s="36" t="s">
        <v>111</v>
      </c>
      <c r="F379" s="37"/>
      <c r="G379" s="38"/>
      <c r="H379" s="38"/>
      <c r="I379" s="38"/>
      <c r="J379" s="38"/>
      <c r="K379" s="38"/>
      <c r="L379" s="38"/>
      <c r="M379" s="212"/>
      <c r="N379" s="38"/>
      <c r="O379" s="38"/>
      <c r="P379" s="33">
        <f t="shared" si="241"/>
        <v>0</v>
      </c>
      <c r="Q379" s="33">
        <f t="shared" si="241"/>
        <v>0</v>
      </c>
      <c r="R379" s="33">
        <f t="shared" si="241"/>
        <v>0</v>
      </c>
      <c r="S379" s="212"/>
      <c r="T379" s="38"/>
      <c r="U379" s="38"/>
      <c r="V379" s="212"/>
      <c r="W379" s="38"/>
      <c r="X379" s="38"/>
      <c r="Y379" s="33"/>
      <c r="AA379" s="197"/>
      <c r="AB379" s="196"/>
      <c r="AC379" s="196"/>
    </row>
    <row r="380" spans="1:29">
      <c r="A380" s="17">
        <v>2831</v>
      </c>
      <c r="B380" s="35" t="s">
        <v>461</v>
      </c>
      <c r="C380" s="35">
        <v>3</v>
      </c>
      <c r="D380" s="35">
        <v>1</v>
      </c>
      <c r="E380" s="36" t="s">
        <v>488</v>
      </c>
      <c r="F380" s="37"/>
      <c r="G380" s="38">
        <f>SUM(H380:I380)</f>
        <v>0</v>
      </c>
      <c r="H380" s="38"/>
      <c r="I380" s="38"/>
      <c r="J380" s="38">
        <f>SUM(K380:L380)</f>
        <v>0</v>
      </c>
      <c r="K380" s="38"/>
      <c r="L380" s="38"/>
      <c r="M380" s="212">
        <f>SUM(N380:O380)</f>
        <v>0</v>
      </c>
      <c r="N380" s="38"/>
      <c r="O380" s="38"/>
      <c r="P380" s="33">
        <f t="shared" si="241"/>
        <v>0</v>
      </c>
      <c r="Q380" s="33">
        <f t="shared" si="241"/>
        <v>0</v>
      </c>
      <c r="R380" s="33">
        <f t="shared" si="241"/>
        <v>0</v>
      </c>
      <c r="S380" s="212">
        <f>SUM(T380:U380)</f>
        <v>0</v>
      </c>
      <c r="T380" s="38"/>
      <c r="U380" s="38"/>
      <c r="V380" s="212">
        <f>SUM(W380:X380)</f>
        <v>0</v>
      </c>
      <c r="W380" s="38"/>
      <c r="X380" s="38"/>
      <c r="Y380" s="33"/>
      <c r="AA380" s="197"/>
      <c r="AB380" s="196"/>
      <c r="AC380" s="196"/>
    </row>
    <row r="381" spans="1:29">
      <c r="A381" s="17">
        <v>2832</v>
      </c>
      <c r="B381" s="35" t="s">
        <v>461</v>
      </c>
      <c r="C381" s="35">
        <v>3</v>
      </c>
      <c r="D381" s="35">
        <v>2</v>
      </c>
      <c r="E381" s="36" t="s">
        <v>489</v>
      </c>
      <c r="F381" s="37"/>
      <c r="G381" s="38">
        <f>SUM(H381:I381)</f>
        <v>0</v>
      </c>
      <c r="H381" s="38">
        <f>H382</f>
        <v>0</v>
      </c>
      <c r="I381" s="38">
        <f>I382</f>
        <v>0</v>
      </c>
      <c r="J381" s="38">
        <f>SUM(K381:L381)</f>
        <v>0</v>
      </c>
      <c r="K381" s="38">
        <f>K382</f>
        <v>0</v>
      </c>
      <c r="L381" s="38">
        <f>L382</f>
        <v>0</v>
      </c>
      <c r="M381" s="212">
        <f>SUM(N381:O381)</f>
        <v>0</v>
      </c>
      <c r="N381" s="38">
        <f>N382</f>
        <v>0</v>
      </c>
      <c r="O381" s="38">
        <f>O382</f>
        <v>0</v>
      </c>
      <c r="P381" s="33">
        <f t="shared" si="241"/>
        <v>0</v>
      </c>
      <c r="Q381" s="33">
        <f t="shared" si="241"/>
        <v>0</v>
      </c>
      <c r="R381" s="33">
        <f t="shared" si="241"/>
        <v>0</v>
      </c>
      <c r="S381" s="212">
        <f>SUM(T381:U381)</f>
        <v>0</v>
      </c>
      <c r="T381" s="38">
        <f>T382</f>
        <v>0</v>
      </c>
      <c r="U381" s="38">
        <f>U382</f>
        <v>0</v>
      </c>
      <c r="V381" s="212">
        <f>SUM(W381:X381)</f>
        <v>0</v>
      </c>
      <c r="W381" s="38">
        <f>W382</f>
        <v>0</v>
      </c>
      <c r="X381" s="38">
        <f>X382</f>
        <v>0</v>
      </c>
      <c r="Y381" s="33"/>
      <c r="AA381" s="197"/>
      <c r="AB381" s="196"/>
      <c r="AC381" s="196"/>
    </row>
    <row r="382" spans="1:29">
      <c r="A382" s="17"/>
      <c r="B382" s="35"/>
      <c r="C382" s="35"/>
      <c r="D382" s="35"/>
      <c r="E382" s="55"/>
      <c r="F382" s="37">
        <v>4819</v>
      </c>
      <c r="G382" s="38">
        <f>SUM(H382:I382)</f>
        <v>0</v>
      </c>
      <c r="H382" s="38"/>
      <c r="I382" s="38"/>
      <c r="J382" s="38">
        <f>SUM(K382:L382)</f>
        <v>0</v>
      </c>
      <c r="K382" s="38"/>
      <c r="L382" s="38">
        <v>0</v>
      </c>
      <c r="M382" s="212">
        <f>SUM(N382:O382)</f>
        <v>0</v>
      </c>
      <c r="N382" s="38"/>
      <c r="O382" s="38"/>
      <c r="P382" s="33">
        <f t="shared" si="241"/>
        <v>0</v>
      </c>
      <c r="Q382" s="33">
        <f t="shared" si="241"/>
        <v>0</v>
      </c>
      <c r="R382" s="33">
        <f t="shared" si="241"/>
        <v>0</v>
      </c>
      <c r="S382" s="212">
        <f>SUM(T382:U382)</f>
        <v>0</v>
      </c>
      <c r="T382" s="38"/>
      <c r="U382" s="38"/>
      <c r="V382" s="212">
        <f>SUM(W382:X382)</f>
        <v>0</v>
      </c>
      <c r="W382" s="38"/>
      <c r="X382" s="38"/>
      <c r="Y382" s="33"/>
      <c r="AA382" s="197"/>
      <c r="AB382" s="196"/>
      <c r="AC382" s="196"/>
    </row>
    <row r="383" spans="1:29">
      <c r="A383" s="17">
        <v>2833</v>
      </c>
      <c r="B383" s="35" t="s">
        <v>461</v>
      </c>
      <c r="C383" s="35">
        <v>3</v>
      </c>
      <c r="D383" s="35">
        <v>3</v>
      </c>
      <c r="E383" s="36" t="s">
        <v>490</v>
      </c>
      <c r="F383" s="37"/>
      <c r="G383" s="38">
        <f>SUM(H383:I383)</f>
        <v>0</v>
      </c>
      <c r="H383" s="38"/>
      <c r="I383" s="38"/>
      <c r="J383" s="38">
        <f>SUM(K383:L383)</f>
        <v>0</v>
      </c>
      <c r="K383" s="38"/>
      <c r="L383" s="38"/>
      <c r="M383" s="212">
        <f>SUM(N383:O383)</f>
        <v>0</v>
      </c>
      <c r="N383" s="38"/>
      <c r="O383" s="38"/>
      <c r="P383" s="33">
        <f t="shared" si="241"/>
        <v>0</v>
      </c>
      <c r="Q383" s="33">
        <f t="shared" si="241"/>
        <v>0</v>
      </c>
      <c r="R383" s="33">
        <f t="shared" si="241"/>
        <v>0</v>
      </c>
      <c r="S383" s="212">
        <f>SUM(T383:U383)</f>
        <v>0</v>
      </c>
      <c r="T383" s="38"/>
      <c r="U383" s="38"/>
      <c r="V383" s="212">
        <f>SUM(W383:X383)</f>
        <v>0</v>
      </c>
      <c r="W383" s="38"/>
      <c r="X383" s="38"/>
      <c r="Y383" s="33"/>
      <c r="AA383" s="197"/>
      <c r="AB383" s="196"/>
      <c r="AC383" s="196"/>
    </row>
    <row r="384" spans="1:29" ht="21">
      <c r="A384" s="13">
        <v>2840</v>
      </c>
      <c r="B384" s="34" t="s">
        <v>461</v>
      </c>
      <c r="C384" s="34">
        <v>4</v>
      </c>
      <c r="D384" s="34">
        <v>0</v>
      </c>
      <c r="E384" s="29" t="s">
        <v>491</v>
      </c>
      <c r="F384" s="30"/>
      <c r="G384" s="31">
        <f t="shared" ref="G384:I384" si="274">SUM(G388)</f>
        <v>15885.6</v>
      </c>
      <c r="H384" s="31">
        <f t="shared" si="274"/>
        <v>15885.6</v>
      </c>
      <c r="I384" s="31">
        <f t="shared" si="274"/>
        <v>0</v>
      </c>
      <c r="J384" s="31">
        <f>+J386+J388</f>
        <v>25000</v>
      </c>
      <c r="K384" s="31">
        <f t="shared" ref="K384:X384" si="275">+K386+K388</f>
        <v>25000</v>
      </c>
      <c r="L384" s="31">
        <f t="shared" si="275"/>
        <v>0</v>
      </c>
      <c r="M384" s="211">
        <f t="shared" si="275"/>
        <v>21200</v>
      </c>
      <c r="N384" s="31">
        <f t="shared" si="275"/>
        <v>21200</v>
      </c>
      <c r="O384" s="31">
        <f t="shared" si="275"/>
        <v>0</v>
      </c>
      <c r="P384" s="31">
        <f t="shared" si="275"/>
        <v>6200</v>
      </c>
      <c r="Q384" s="31">
        <f t="shared" si="275"/>
        <v>6200</v>
      </c>
      <c r="R384" s="31">
        <f t="shared" si="275"/>
        <v>0</v>
      </c>
      <c r="S384" s="211">
        <f t="shared" si="275"/>
        <v>21200</v>
      </c>
      <c r="T384" s="31">
        <f t="shared" si="275"/>
        <v>21200</v>
      </c>
      <c r="U384" s="31">
        <f t="shared" si="275"/>
        <v>0</v>
      </c>
      <c r="V384" s="211">
        <f t="shared" si="275"/>
        <v>21200</v>
      </c>
      <c r="W384" s="31">
        <f t="shared" si="275"/>
        <v>21200</v>
      </c>
      <c r="X384" s="31">
        <f t="shared" si="275"/>
        <v>0</v>
      </c>
      <c r="Y384" s="33"/>
      <c r="AA384" s="197"/>
      <c r="AB384" s="196"/>
      <c r="AC384" s="196"/>
    </row>
    <row r="385" spans="1:29">
      <c r="A385" s="17"/>
      <c r="B385" s="35"/>
      <c r="C385" s="35"/>
      <c r="D385" s="35"/>
      <c r="E385" s="36" t="s">
        <v>111</v>
      </c>
      <c r="F385" s="37"/>
      <c r="G385" s="38"/>
      <c r="H385" s="38"/>
      <c r="I385" s="38"/>
      <c r="J385" s="38"/>
      <c r="K385" s="38"/>
      <c r="L385" s="38"/>
      <c r="M385" s="212"/>
      <c r="N385" s="38"/>
      <c r="O385" s="38"/>
      <c r="P385" s="38"/>
      <c r="Q385" s="38"/>
      <c r="R385" s="38"/>
      <c r="S385" s="212"/>
      <c r="T385" s="38"/>
      <c r="U385" s="38"/>
      <c r="V385" s="212"/>
      <c r="W385" s="38"/>
      <c r="X385" s="38"/>
      <c r="Y385" s="33"/>
      <c r="AA385" s="197"/>
      <c r="AB385" s="196"/>
      <c r="AC385" s="196"/>
    </row>
    <row r="386" spans="1:29">
      <c r="A386" s="17">
        <v>2841</v>
      </c>
      <c r="B386" s="35" t="s">
        <v>461</v>
      </c>
      <c r="C386" s="35">
        <v>4</v>
      </c>
      <c r="D386" s="35">
        <v>1</v>
      </c>
      <c r="E386" s="36" t="s">
        <v>492</v>
      </c>
      <c r="F386" s="37"/>
      <c r="G386" s="38">
        <f>SUM(H386:I386)</f>
        <v>0</v>
      </c>
      <c r="H386" s="38"/>
      <c r="I386" s="38"/>
      <c r="J386" s="38">
        <f>+J387</f>
        <v>10000</v>
      </c>
      <c r="K386" s="38">
        <f t="shared" ref="K386:X386" si="276">+K387</f>
        <v>10000</v>
      </c>
      <c r="L386" s="38">
        <f t="shared" si="276"/>
        <v>0</v>
      </c>
      <c r="M386" s="212">
        <f t="shared" si="276"/>
        <v>0</v>
      </c>
      <c r="N386" s="38">
        <f t="shared" si="276"/>
        <v>0</v>
      </c>
      <c r="O386" s="38">
        <f t="shared" si="276"/>
        <v>0</v>
      </c>
      <c r="P386" s="38">
        <f t="shared" si="276"/>
        <v>0</v>
      </c>
      <c r="Q386" s="38">
        <f t="shared" si="276"/>
        <v>0</v>
      </c>
      <c r="R386" s="38">
        <f t="shared" si="276"/>
        <v>0</v>
      </c>
      <c r="S386" s="212">
        <f t="shared" si="276"/>
        <v>0</v>
      </c>
      <c r="T386" s="38">
        <f t="shared" si="276"/>
        <v>0</v>
      </c>
      <c r="U386" s="38">
        <f t="shared" si="276"/>
        <v>0</v>
      </c>
      <c r="V386" s="212">
        <f t="shared" si="276"/>
        <v>0</v>
      </c>
      <c r="W386" s="38">
        <f t="shared" si="276"/>
        <v>0</v>
      </c>
      <c r="X386" s="38">
        <f t="shared" si="276"/>
        <v>0</v>
      </c>
      <c r="Y386" s="33"/>
      <c r="AA386" s="197"/>
      <c r="AB386" s="196"/>
      <c r="AC386" s="196"/>
    </row>
    <row r="387" spans="1:29" ht="21">
      <c r="A387" s="194"/>
      <c r="B387" s="35"/>
      <c r="C387" s="35"/>
      <c r="D387" s="35"/>
      <c r="E387" s="36" t="s">
        <v>470</v>
      </c>
      <c r="F387" s="37">
        <v>4819</v>
      </c>
      <c r="G387" s="38"/>
      <c r="H387" s="38"/>
      <c r="I387" s="38"/>
      <c r="J387" s="38">
        <f>SUM(K387:L387)</f>
        <v>10000</v>
      </c>
      <c r="K387" s="38">
        <v>10000</v>
      </c>
      <c r="L387" s="38"/>
      <c r="M387" s="212"/>
      <c r="N387" s="38"/>
      <c r="O387" s="38"/>
      <c r="P387" s="33"/>
      <c r="Q387" s="33"/>
      <c r="R387" s="33"/>
      <c r="S387" s="212"/>
      <c r="T387" s="38"/>
      <c r="U387" s="38"/>
      <c r="V387" s="212"/>
      <c r="W387" s="38"/>
      <c r="X387" s="38"/>
      <c r="Y387" s="33"/>
      <c r="AA387" s="197"/>
      <c r="AB387" s="196"/>
      <c r="AC387" s="196"/>
    </row>
    <row r="388" spans="1:29" ht="21">
      <c r="A388" s="17">
        <v>2842</v>
      </c>
      <c r="B388" s="35" t="s">
        <v>461</v>
      </c>
      <c r="C388" s="35">
        <v>4</v>
      </c>
      <c r="D388" s="35">
        <v>2</v>
      </c>
      <c r="E388" s="36" t="s">
        <v>493</v>
      </c>
      <c r="F388" s="37"/>
      <c r="G388" s="38">
        <f t="shared" ref="G388:O388" si="277">SUM(G389)</f>
        <v>15885.6</v>
      </c>
      <c r="H388" s="38">
        <f t="shared" si="277"/>
        <v>15885.6</v>
      </c>
      <c r="I388" s="38">
        <f t="shared" si="277"/>
        <v>0</v>
      </c>
      <c r="J388" s="38">
        <f t="shared" si="277"/>
        <v>15000</v>
      </c>
      <c r="K388" s="38">
        <f t="shared" si="277"/>
        <v>15000</v>
      </c>
      <c r="L388" s="38">
        <f t="shared" si="277"/>
        <v>0</v>
      </c>
      <c r="M388" s="212">
        <f t="shared" si="277"/>
        <v>21200</v>
      </c>
      <c r="N388" s="38">
        <f t="shared" si="277"/>
        <v>21200</v>
      </c>
      <c r="O388" s="38">
        <f t="shared" si="277"/>
        <v>0</v>
      </c>
      <c r="P388" s="33">
        <f t="shared" si="241"/>
        <v>6200</v>
      </c>
      <c r="Q388" s="33">
        <f t="shared" si="241"/>
        <v>6200</v>
      </c>
      <c r="R388" s="33">
        <f t="shared" si="241"/>
        <v>0</v>
      </c>
      <c r="S388" s="212">
        <f t="shared" ref="S388:X388" si="278">SUM(S389)</f>
        <v>21200</v>
      </c>
      <c r="T388" s="38">
        <f t="shared" si="278"/>
        <v>21200</v>
      </c>
      <c r="U388" s="38">
        <f t="shared" si="278"/>
        <v>0</v>
      </c>
      <c r="V388" s="212">
        <f t="shared" si="278"/>
        <v>21200</v>
      </c>
      <c r="W388" s="38">
        <f t="shared" si="278"/>
        <v>21200</v>
      </c>
      <c r="X388" s="38">
        <f t="shared" si="278"/>
        <v>0</v>
      </c>
      <c r="Y388" s="33"/>
      <c r="AA388" s="197"/>
      <c r="AB388" s="196"/>
      <c r="AC388" s="196"/>
    </row>
    <row r="389" spans="1:29" ht="21">
      <c r="A389" s="194"/>
      <c r="B389" s="35"/>
      <c r="C389" s="35"/>
      <c r="D389" s="35"/>
      <c r="E389" s="36" t="s">
        <v>470</v>
      </c>
      <c r="F389" s="37">
        <v>4819</v>
      </c>
      <c r="G389" s="38">
        <f>SUM(H389:I389)</f>
        <v>15885.6</v>
      </c>
      <c r="H389" s="38">
        <v>15885.6</v>
      </c>
      <c r="I389" s="38"/>
      <c r="J389" s="38">
        <f>SUM(K389:L389)</f>
        <v>15000</v>
      </c>
      <c r="K389" s="38">
        <v>15000</v>
      </c>
      <c r="L389" s="38"/>
      <c r="M389" s="212">
        <f>SUM(N389:O389)</f>
        <v>21200</v>
      </c>
      <c r="N389" s="38">
        <v>21200</v>
      </c>
      <c r="O389" s="38"/>
      <c r="P389" s="33">
        <f t="shared" si="241"/>
        <v>6200</v>
      </c>
      <c r="Q389" s="33">
        <f t="shared" si="241"/>
        <v>6200</v>
      </c>
      <c r="R389" s="33">
        <f t="shared" si="241"/>
        <v>0</v>
      </c>
      <c r="S389" s="212">
        <f>SUM(T389:U389)</f>
        <v>21200</v>
      </c>
      <c r="T389" s="38">
        <v>21200</v>
      </c>
      <c r="U389" s="38"/>
      <c r="V389" s="212">
        <f>SUM(W389:X389)</f>
        <v>21200</v>
      </c>
      <c r="W389" s="38">
        <v>21200</v>
      </c>
      <c r="X389" s="38"/>
      <c r="Y389" s="33"/>
      <c r="AA389" s="197"/>
      <c r="AB389" s="196"/>
      <c r="AC389" s="196"/>
    </row>
    <row r="390" spans="1:29">
      <c r="A390" s="17">
        <v>2843</v>
      </c>
      <c r="B390" s="35" t="s">
        <v>461</v>
      </c>
      <c r="C390" s="35">
        <v>4</v>
      </c>
      <c r="D390" s="35">
        <v>3</v>
      </c>
      <c r="E390" s="36" t="s">
        <v>491</v>
      </c>
      <c r="F390" s="37"/>
      <c r="G390" s="38">
        <f>SUM(H390:I390)</f>
        <v>0</v>
      </c>
      <c r="H390" s="38"/>
      <c r="I390" s="38"/>
      <c r="J390" s="38">
        <f>SUM(K390:L390)</f>
        <v>0</v>
      </c>
      <c r="K390" s="38"/>
      <c r="L390" s="38"/>
      <c r="M390" s="212">
        <f>SUM(N390:O390)</f>
        <v>0</v>
      </c>
      <c r="N390" s="38"/>
      <c r="O390" s="38"/>
      <c r="P390" s="33">
        <f t="shared" si="241"/>
        <v>0</v>
      </c>
      <c r="Q390" s="33">
        <f t="shared" si="241"/>
        <v>0</v>
      </c>
      <c r="R390" s="33">
        <f t="shared" si="241"/>
        <v>0</v>
      </c>
      <c r="S390" s="212">
        <f>SUM(T390:U390)</f>
        <v>0</v>
      </c>
      <c r="T390" s="38"/>
      <c r="U390" s="38"/>
      <c r="V390" s="212">
        <f>SUM(W390:X390)</f>
        <v>0</v>
      </c>
      <c r="W390" s="38"/>
      <c r="X390" s="38"/>
      <c r="Y390" s="33"/>
      <c r="AA390" s="197"/>
      <c r="AB390" s="196"/>
      <c r="AC390" s="196"/>
    </row>
    <row r="391" spans="1:29" ht="21">
      <c r="A391" s="13">
        <v>2850</v>
      </c>
      <c r="B391" s="34" t="s">
        <v>461</v>
      </c>
      <c r="C391" s="34">
        <v>5</v>
      </c>
      <c r="D391" s="34">
        <v>0</v>
      </c>
      <c r="E391" s="26" t="s">
        <v>494</v>
      </c>
      <c r="F391" s="27"/>
      <c r="G391" s="31">
        <f t="shared" ref="G391:O391" si="279">SUM(G393)</f>
        <v>0</v>
      </c>
      <c r="H391" s="31">
        <f t="shared" si="279"/>
        <v>0</v>
      </c>
      <c r="I391" s="31">
        <f t="shared" si="279"/>
        <v>0</v>
      </c>
      <c r="J391" s="31">
        <f t="shared" si="279"/>
        <v>0</v>
      </c>
      <c r="K391" s="31">
        <f t="shared" si="279"/>
        <v>0</v>
      </c>
      <c r="L391" s="31">
        <f t="shared" si="279"/>
        <v>0</v>
      </c>
      <c r="M391" s="211">
        <f t="shared" si="279"/>
        <v>0</v>
      </c>
      <c r="N391" s="31">
        <f t="shared" si="279"/>
        <v>0</v>
      </c>
      <c r="O391" s="31">
        <f t="shared" si="279"/>
        <v>0</v>
      </c>
      <c r="P391" s="32">
        <f t="shared" si="241"/>
        <v>0</v>
      </c>
      <c r="Q391" s="32">
        <f t="shared" si="241"/>
        <v>0</v>
      </c>
      <c r="R391" s="32">
        <f t="shared" si="241"/>
        <v>0</v>
      </c>
      <c r="S391" s="211">
        <f t="shared" ref="S391:X391" si="280">SUM(S393)</f>
        <v>0</v>
      </c>
      <c r="T391" s="31">
        <f t="shared" si="280"/>
        <v>0</v>
      </c>
      <c r="U391" s="31">
        <f t="shared" si="280"/>
        <v>0</v>
      </c>
      <c r="V391" s="211">
        <f t="shared" si="280"/>
        <v>0</v>
      </c>
      <c r="W391" s="31">
        <f t="shared" si="280"/>
        <v>0</v>
      </c>
      <c r="X391" s="31">
        <f t="shared" si="280"/>
        <v>0</v>
      </c>
      <c r="Y391" s="33"/>
      <c r="AA391" s="197"/>
      <c r="AB391" s="196"/>
      <c r="AC391" s="196"/>
    </row>
    <row r="392" spans="1:29">
      <c r="A392" s="17"/>
      <c r="B392" s="35"/>
      <c r="C392" s="35"/>
      <c r="D392" s="35"/>
      <c r="E392" s="36" t="s">
        <v>111</v>
      </c>
      <c r="F392" s="37"/>
      <c r="G392" s="38"/>
      <c r="H392" s="38"/>
      <c r="I392" s="38"/>
      <c r="J392" s="38"/>
      <c r="K392" s="38"/>
      <c r="L392" s="38"/>
      <c r="M392" s="212"/>
      <c r="N392" s="38"/>
      <c r="O392" s="38"/>
      <c r="P392" s="33">
        <f t="shared" si="241"/>
        <v>0</v>
      </c>
      <c r="Q392" s="33">
        <f t="shared" si="241"/>
        <v>0</v>
      </c>
      <c r="R392" s="33">
        <f t="shared" si="241"/>
        <v>0</v>
      </c>
      <c r="S392" s="212"/>
      <c r="T392" s="38"/>
      <c r="U392" s="38"/>
      <c r="V392" s="212"/>
      <c r="W392" s="38"/>
      <c r="X392" s="38"/>
      <c r="Y392" s="33"/>
      <c r="AA392" s="197"/>
      <c r="AB392" s="196"/>
      <c r="AC392" s="196"/>
    </row>
    <row r="393" spans="1:29" ht="21">
      <c r="A393" s="17">
        <v>2851</v>
      </c>
      <c r="B393" s="35" t="s">
        <v>461</v>
      </c>
      <c r="C393" s="35">
        <v>5</v>
      </c>
      <c r="D393" s="35">
        <v>1</v>
      </c>
      <c r="E393" s="23" t="s">
        <v>494</v>
      </c>
      <c r="F393" s="39"/>
      <c r="G393" s="38">
        <f>SUM(H393:I393)</f>
        <v>0</v>
      </c>
      <c r="H393" s="38"/>
      <c r="I393" s="38"/>
      <c r="J393" s="38">
        <f>SUM(K393:L393)</f>
        <v>0</v>
      </c>
      <c r="K393" s="38"/>
      <c r="L393" s="38"/>
      <c r="M393" s="212">
        <f>SUM(N393:O393)</f>
        <v>0</v>
      </c>
      <c r="N393" s="38"/>
      <c r="O393" s="38"/>
      <c r="P393" s="33">
        <f t="shared" si="241"/>
        <v>0</v>
      </c>
      <c r="Q393" s="33">
        <f t="shared" si="241"/>
        <v>0</v>
      </c>
      <c r="R393" s="33">
        <f t="shared" si="241"/>
        <v>0</v>
      </c>
      <c r="S393" s="212">
        <f>SUM(T393:U393)</f>
        <v>0</v>
      </c>
      <c r="T393" s="38"/>
      <c r="U393" s="38"/>
      <c r="V393" s="212">
        <f>SUM(W393:X393)</f>
        <v>0</v>
      </c>
      <c r="W393" s="38"/>
      <c r="X393" s="38"/>
      <c r="Y393" s="33"/>
      <c r="AA393" s="197"/>
      <c r="AB393" s="196"/>
      <c r="AC393" s="196"/>
    </row>
    <row r="394" spans="1:29" ht="21">
      <c r="A394" s="13">
        <v>2860</v>
      </c>
      <c r="B394" s="34" t="s">
        <v>461</v>
      </c>
      <c r="C394" s="34">
        <v>6</v>
      </c>
      <c r="D394" s="34">
        <v>0</v>
      </c>
      <c r="E394" s="26" t="s">
        <v>495</v>
      </c>
      <c r="F394" s="27"/>
      <c r="G394" s="31">
        <f t="shared" ref="G394:O394" si="281">SUM(G396)</f>
        <v>30734.264999999999</v>
      </c>
      <c r="H394" s="31">
        <f t="shared" si="281"/>
        <v>30734.264999999999</v>
      </c>
      <c r="I394" s="31">
        <f t="shared" si="281"/>
        <v>0</v>
      </c>
      <c r="J394" s="31">
        <f t="shared" si="281"/>
        <v>37201.24</v>
      </c>
      <c r="K394" s="31">
        <f t="shared" si="281"/>
        <v>37201.24</v>
      </c>
      <c r="L394" s="31">
        <f t="shared" si="281"/>
        <v>0</v>
      </c>
      <c r="M394" s="211">
        <f t="shared" si="281"/>
        <v>40532.33</v>
      </c>
      <c r="N394" s="31">
        <f t="shared" si="281"/>
        <v>40532.33</v>
      </c>
      <c r="O394" s="31">
        <f t="shared" si="281"/>
        <v>0</v>
      </c>
      <c r="P394" s="32">
        <f t="shared" si="241"/>
        <v>3331.0900000000038</v>
      </c>
      <c r="Q394" s="32">
        <f t="shared" si="241"/>
        <v>3331.0900000000038</v>
      </c>
      <c r="R394" s="32">
        <f t="shared" si="241"/>
        <v>0</v>
      </c>
      <c r="S394" s="211">
        <f t="shared" ref="S394:X394" si="282">SUM(S396)</f>
        <v>45532.33</v>
      </c>
      <c r="T394" s="31">
        <f t="shared" si="282"/>
        <v>45532.33</v>
      </c>
      <c r="U394" s="31">
        <f t="shared" si="282"/>
        <v>0</v>
      </c>
      <c r="V394" s="211">
        <f t="shared" si="282"/>
        <v>50532.33</v>
      </c>
      <c r="W394" s="31">
        <f t="shared" si="282"/>
        <v>50532.33</v>
      </c>
      <c r="X394" s="31">
        <f t="shared" si="282"/>
        <v>0</v>
      </c>
      <c r="Y394" s="33"/>
      <c r="AA394" s="197"/>
      <c r="AB394" s="196"/>
      <c r="AC394" s="196"/>
    </row>
    <row r="395" spans="1:29">
      <c r="A395" s="17"/>
      <c r="B395" s="35"/>
      <c r="C395" s="35"/>
      <c r="D395" s="35"/>
      <c r="E395" s="36" t="s">
        <v>111</v>
      </c>
      <c r="F395" s="37"/>
      <c r="G395" s="38"/>
      <c r="H395" s="38"/>
      <c r="I395" s="38"/>
      <c r="J395" s="38"/>
      <c r="K395" s="38"/>
      <c r="L395" s="38"/>
      <c r="M395" s="212"/>
      <c r="N395" s="38"/>
      <c r="O395" s="38"/>
      <c r="P395" s="33">
        <f t="shared" si="241"/>
        <v>0</v>
      </c>
      <c r="Q395" s="33">
        <f t="shared" si="241"/>
        <v>0</v>
      </c>
      <c r="R395" s="33">
        <f t="shared" si="241"/>
        <v>0</v>
      </c>
      <c r="S395" s="212"/>
      <c r="T395" s="38"/>
      <c r="U395" s="38"/>
      <c r="V395" s="212"/>
      <c r="W395" s="38"/>
      <c r="X395" s="38"/>
      <c r="Y395" s="33"/>
      <c r="AA395" s="197"/>
      <c r="AB395" s="196"/>
      <c r="AC395" s="196"/>
    </row>
    <row r="396" spans="1:29">
      <c r="A396" s="17">
        <v>2861</v>
      </c>
      <c r="B396" s="35" t="s">
        <v>461</v>
      </c>
      <c r="C396" s="35">
        <v>6</v>
      </c>
      <c r="D396" s="35">
        <v>1</v>
      </c>
      <c r="E396" s="23" t="s">
        <v>495</v>
      </c>
      <c r="F396" s="39"/>
      <c r="G396" s="38">
        <f t="shared" ref="G396:O396" si="283">G397</f>
        <v>30734.264999999999</v>
      </c>
      <c r="H396" s="38">
        <f t="shared" si="283"/>
        <v>30734.264999999999</v>
      </c>
      <c r="I396" s="38">
        <f t="shared" si="283"/>
        <v>0</v>
      </c>
      <c r="J396" s="38">
        <f t="shared" si="283"/>
        <v>37201.24</v>
      </c>
      <c r="K396" s="38">
        <f t="shared" si="283"/>
        <v>37201.24</v>
      </c>
      <c r="L396" s="38">
        <f t="shared" si="283"/>
        <v>0</v>
      </c>
      <c r="M396" s="212">
        <f t="shared" si="283"/>
        <v>40532.33</v>
      </c>
      <c r="N396" s="38">
        <f t="shared" si="283"/>
        <v>40532.33</v>
      </c>
      <c r="O396" s="38">
        <f t="shared" si="283"/>
        <v>0</v>
      </c>
      <c r="P396" s="33">
        <f t="shared" si="241"/>
        <v>3331.0900000000038</v>
      </c>
      <c r="Q396" s="33">
        <f t="shared" si="241"/>
        <v>3331.0900000000038</v>
      </c>
      <c r="R396" s="33">
        <f t="shared" si="241"/>
        <v>0</v>
      </c>
      <c r="S396" s="212">
        <f t="shared" ref="S396:X396" si="284">S397</f>
        <v>45532.33</v>
      </c>
      <c r="T396" s="38">
        <f t="shared" si="284"/>
        <v>45532.33</v>
      </c>
      <c r="U396" s="38">
        <f t="shared" si="284"/>
        <v>0</v>
      </c>
      <c r="V396" s="212">
        <f t="shared" si="284"/>
        <v>50532.33</v>
      </c>
      <c r="W396" s="38">
        <f t="shared" si="284"/>
        <v>50532.33</v>
      </c>
      <c r="X396" s="38">
        <f t="shared" si="284"/>
        <v>0</v>
      </c>
      <c r="Y396" s="33"/>
      <c r="AA396" s="197"/>
      <c r="AB396" s="196"/>
      <c r="AC396" s="196"/>
    </row>
    <row r="397" spans="1:29">
      <c r="A397" s="17"/>
      <c r="B397" s="35"/>
      <c r="C397" s="35"/>
      <c r="D397" s="35"/>
      <c r="E397" s="36" t="s">
        <v>471</v>
      </c>
      <c r="F397" s="39">
        <v>4861</v>
      </c>
      <c r="G397" s="38">
        <f>SUM(H397:I397)</f>
        <v>30734.264999999999</v>
      </c>
      <c r="H397" s="38">
        <v>30734.264999999999</v>
      </c>
      <c r="I397" s="38"/>
      <c r="J397" s="38">
        <f>SUM(K397:L397)</f>
        <v>37201.24</v>
      </c>
      <c r="K397" s="38">
        <v>37201.24</v>
      </c>
      <c r="L397" s="38"/>
      <c r="M397" s="212">
        <f>SUM(N397:O397)</f>
        <v>40532.33</v>
      </c>
      <c r="N397" s="38">
        <v>40532.33</v>
      </c>
      <c r="O397" s="38"/>
      <c r="P397" s="33">
        <f t="shared" si="241"/>
        <v>3331.0900000000038</v>
      </c>
      <c r="Q397" s="33">
        <f t="shared" si="241"/>
        <v>3331.0900000000038</v>
      </c>
      <c r="R397" s="33">
        <f t="shared" si="241"/>
        <v>0</v>
      </c>
      <c r="S397" s="212">
        <f>SUM(T397:U397)</f>
        <v>45532.33</v>
      </c>
      <c r="T397" s="38">
        <v>45532.33</v>
      </c>
      <c r="U397" s="38"/>
      <c r="V397" s="212">
        <f>SUM(W397:X397)</f>
        <v>50532.33</v>
      </c>
      <c r="W397" s="38">
        <v>50532.33</v>
      </c>
      <c r="X397" s="38"/>
      <c r="Y397" s="33"/>
      <c r="AA397" s="197"/>
      <c r="AB397" s="196"/>
      <c r="AC397" s="196"/>
    </row>
    <row r="398" spans="1:29" ht="31.5">
      <c r="A398" s="13">
        <v>2900</v>
      </c>
      <c r="B398" s="34" t="s">
        <v>496</v>
      </c>
      <c r="C398" s="34">
        <v>0</v>
      </c>
      <c r="D398" s="34">
        <v>0</v>
      </c>
      <c r="E398" s="29" t="s">
        <v>497</v>
      </c>
      <c r="F398" s="30"/>
      <c r="G398" s="31">
        <f>SUM(H398:I398)</f>
        <v>771452.04800000007</v>
      </c>
      <c r="H398" s="31">
        <f>SUM(H400,H409,H413,H417,H421,H430,H435,H438)</f>
        <v>771452.04800000007</v>
      </c>
      <c r="I398" s="31">
        <f>SUM(I400,I409,I413,I417,I421,I430,I435,I438)</f>
        <v>0</v>
      </c>
      <c r="J398" s="31">
        <f>SUM(K398:L398)</f>
        <v>1062604.7549999999</v>
      </c>
      <c r="K398" s="31">
        <f>SUM(K400,K409,K413,K417,K421,K430,K435,K438)</f>
        <v>1062604.7549999999</v>
      </c>
      <c r="L398" s="31">
        <f>SUM(L400,L409,L413,L417,L421,L430,L435,L438)</f>
        <v>0</v>
      </c>
      <c r="M398" s="211">
        <f>SUM(N398:O398)</f>
        <v>1122168.355</v>
      </c>
      <c r="N398" s="31">
        <f>SUM(N400,N409,N413,N417,N421,N430,N435,N438)</f>
        <v>1122168.355</v>
      </c>
      <c r="O398" s="31">
        <f>SUM(O400,O409,O413,O417,O421,O430,O435,O438)</f>
        <v>0</v>
      </c>
      <c r="P398" s="32">
        <f t="shared" si="241"/>
        <v>59563.600000000093</v>
      </c>
      <c r="Q398" s="32">
        <f t="shared" si="241"/>
        <v>59563.600000000093</v>
      </c>
      <c r="R398" s="32">
        <f t="shared" si="241"/>
        <v>0</v>
      </c>
      <c r="S398" s="211">
        <f>SUM(T398:U398)</f>
        <v>1174756.82</v>
      </c>
      <c r="T398" s="31">
        <f>SUM(T400,T409,T413,T417,T421,T430,T435,T438)</f>
        <v>1174756.82</v>
      </c>
      <c r="U398" s="31">
        <f>SUM(U400,U409,U413,U417,U421,U430,U435,U438)</f>
        <v>0</v>
      </c>
      <c r="V398" s="211">
        <f>SUM(W398:X398)</f>
        <v>1229974.7082500001</v>
      </c>
      <c r="W398" s="31">
        <f>SUM(W400,W409,W413,W417,W421,W430,W435,W438)</f>
        <v>1229974.7082500001</v>
      </c>
      <c r="X398" s="31">
        <f>SUM(X400,X409,X413,X417,X421,X430,X435,X438)</f>
        <v>0</v>
      </c>
      <c r="Y398" s="33"/>
      <c r="AA398" s="197"/>
      <c r="AB398" s="196"/>
      <c r="AC398" s="196"/>
    </row>
    <row r="399" spans="1:29">
      <c r="A399" s="17"/>
      <c r="B399" s="35"/>
      <c r="C399" s="35"/>
      <c r="D399" s="35"/>
      <c r="E399" s="36" t="s">
        <v>5</v>
      </c>
      <c r="F399" s="37"/>
      <c r="G399" s="38"/>
      <c r="H399" s="38"/>
      <c r="I399" s="38"/>
      <c r="J399" s="38"/>
      <c r="K399" s="38"/>
      <c r="L399" s="38"/>
      <c r="M399" s="212"/>
      <c r="N399" s="38"/>
      <c r="O399" s="38"/>
      <c r="P399" s="33">
        <f t="shared" si="241"/>
        <v>0</v>
      </c>
      <c r="Q399" s="33">
        <f t="shared" si="241"/>
        <v>0</v>
      </c>
      <c r="R399" s="33">
        <f t="shared" si="241"/>
        <v>0</v>
      </c>
      <c r="S399" s="212"/>
      <c r="T399" s="38"/>
      <c r="U399" s="38"/>
      <c r="V399" s="212"/>
      <c r="W399" s="38"/>
      <c r="X399" s="38"/>
      <c r="Y399" s="33"/>
      <c r="AA399" s="197"/>
      <c r="AB399" s="196"/>
      <c r="AC399" s="196"/>
    </row>
    <row r="400" spans="1:29" ht="21">
      <c r="A400" s="13">
        <v>2910</v>
      </c>
      <c r="B400" s="34" t="s">
        <v>496</v>
      </c>
      <c r="C400" s="34">
        <v>1</v>
      </c>
      <c r="D400" s="34">
        <v>0</v>
      </c>
      <c r="E400" s="29" t="s">
        <v>498</v>
      </c>
      <c r="F400" s="30"/>
      <c r="G400" s="31">
        <f>SUM(H400:I400)</f>
        <v>724646.82400000002</v>
      </c>
      <c r="H400" s="31">
        <f>H402+H408</f>
        <v>724646.82400000002</v>
      </c>
      <c r="I400" s="31">
        <f>I402+I408</f>
        <v>0</v>
      </c>
      <c r="J400" s="31">
        <f>SUM(K400:L400)</f>
        <v>914582</v>
      </c>
      <c r="K400" s="31">
        <f>K402+K408</f>
        <v>914582</v>
      </c>
      <c r="L400" s="31">
        <f>L402+L408</f>
        <v>0</v>
      </c>
      <c r="M400" s="211">
        <f>SUM(N400:O400)</f>
        <v>1051769.3</v>
      </c>
      <c r="N400" s="31">
        <f>N402+N408</f>
        <v>1051769.3</v>
      </c>
      <c r="O400" s="31">
        <f>O402+O408</f>
        <v>0</v>
      </c>
      <c r="P400" s="32">
        <f t="shared" si="241"/>
        <v>137187.30000000005</v>
      </c>
      <c r="Q400" s="32">
        <f t="shared" si="241"/>
        <v>137187.30000000005</v>
      </c>
      <c r="R400" s="32">
        <f t="shared" si="241"/>
        <v>0</v>
      </c>
      <c r="S400" s="211">
        <f>SUM(T400:U400)</f>
        <v>1104357.7650000001</v>
      </c>
      <c r="T400" s="31">
        <f>T402+T408</f>
        <v>1104357.7650000001</v>
      </c>
      <c r="U400" s="31">
        <f>U402+U408</f>
        <v>0</v>
      </c>
      <c r="V400" s="211">
        <f>SUM(W400:X400)</f>
        <v>1159575.6532500002</v>
      </c>
      <c r="W400" s="31">
        <f>W402+W408</f>
        <v>1159575.6532500002</v>
      </c>
      <c r="X400" s="31">
        <f>X402+X408</f>
        <v>0</v>
      </c>
      <c r="Y400" s="33"/>
      <c r="AA400" s="197"/>
      <c r="AB400" s="196"/>
      <c r="AC400" s="196"/>
    </row>
    <row r="401" spans="1:29">
      <c r="A401" s="17"/>
      <c r="B401" s="35"/>
      <c r="C401" s="35"/>
      <c r="D401" s="35"/>
      <c r="E401" s="36" t="s">
        <v>111</v>
      </c>
      <c r="F401" s="37"/>
      <c r="G401" s="38"/>
      <c r="H401" s="38"/>
      <c r="I401" s="38"/>
      <c r="J401" s="38"/>
      <c r="K401" s="38"/>
      <c r="L401" s="38"/>
      <c r="M401" s="212"/>
      <c r="N401" s="38"/>
      <c r="O401" s="38"/>
      <c r="P401" s="33">
        <f t="shared" si="241"/>
        <v>0</v>
      </c>
      <c r="Q401" s="33">
        <f t="shared" si="241"/>
        <v>0</v>
      </c>
      <c r="R401" s="33">
        <f t="shared" si="241"/>
        <v>0</v>
      </c>
      <c r="S401" s="212"/>
      <c r="T401" s="38"/>
      <c r="U401" s="38"/>
      <c r="V401" s="212"/>
      <c r="W401" s="38"/>
      <c r="X401" s="38"/>
      <c r="Y401" s="33"/>
      <c r="AA401" s="197"/>
      <c r="AB401" s="196"/>
      <c r="AC401" s="196"/>
    </row>
    <row r="402" spans="1:29">
      <c r="A402" s="17">
        <v>2911</v>
      </c>
      <c r="B402" s="35" t="s">
        <v>496</v>
      </c>
      <c r="C402" s="35">
        <v>1</v>
      </c>
      <c r="D402" s="35">
        <v>1</v>
      </c>
      <c r="E402" s="36" t="s">
        <v>499</v>
      </c>
      <c r="F402" s="37"/>
      <c r="G402" s="38">
        <f>SUM(G403)</f>
        <v>724646.82400000002</v>
      </c>
      <c r="H402" s="38">
        <f>SUM(H403)</f>
        <v>724646.82400000002</v>
      </c>
      <c r="I402" s="38">
        <f>I404</f>
        <v>0</v>
      </c>
      <c r="J402" s="38">
        <f t="shared" ref="J402:O402" si="285">SUM(J403)</f>
        <v>914582</v>
      </c>
      <c r="K402" s="38">
        <f t="shared" si="285"/>
        <v>914582</v>
      </c>
      <c r="L402" s="38">
        <f t="shared" si="285"/>
        <v>0</v>
      </c>
      <c r="M402" s="212">
        <f t="shared" si="285"/>
        <v>1051769.3</v>
      </c>
      <c r="N402" s="38">
        <f t="shared" si="285"/>
        <v>1051769.3</v>
      </c>
      <c r="O402" s="38">
        <f t="shared" si="285"/>
        <v>0</v>
      </c>
      <c r="P402" s="33">
        <f t="shared" si="241"/>
        <v>137187.30000000005</v>
      </c>
      <c r="Q402" s="33">
        <f t="shared" si="241"/>
        <v>137187.30000000005</v>
      </c>
      <c r="R402" s="33">
        <f t="shared" si="241"/>
        <v>0</v>
      </c>
      <c r="S402" s="212">
        <f t="shared" ref="S402:X402" si="286">SUM(S403)</f>
        <v>1104357.7650000001</v>
      </c>
      <c r="T402" s="38">
        <f t="shared" si="286"/>
        <v>1104357.7650000001</v>
      </c>
      <c r="U402" s="38">
        <f t="shared" si="286"/>
        <v>0</v>
      </c>
      <c r="V402" s="212">
        <f t="shared" si="286"/>
        <v>1159575.6532500002</v>
      </c>
      <c r="W402" s="38">
        <f t="shared" si="286"/>
        <v>1159575.6532500002</v>
      </c>
      <c r="X402" s="38">
        <f t="shared" si="286"/>
        <v>0</v>
      </c>
      <c r="Y402" s="33"/>
      <c r="AA402" s="197"/>
      <c r="AB402" s="196"/>
      <c r="AC402" s="196"/>
    </row>
    <row r="403" spans="1:29" ht="31.5">
      <c r="A403" s="17"/>
      <c r="B403" s="35"/>
      <c r="C403" s="35"/>
      <c r="D403" s="35"/>
      <c r="E403" s="23" t="s">
        <v>474</v>
      </c>
      <c r="F403" s="39">
        <v>4511</v>
      </c>
      <c r="G403" s="38">
        <f>SUM(H403:I403)</f>
        <v>724646.82400000002</v>
      </c>
      <c r="H403" s="38">
        <v>724646.82400000002</v>
      </c>
      <c r="I403" s="38"/>
      <c r="J403" s="38">
        <f>SUM(K403:L403)</f>
        <v>914582</v>
      </c>
      <c r="K403" s="38">
        <v>914582</v>
      </c>
      <c r="L403" s="38"/>
      <c r="M403" s="212">
        <f>SUM(N403:O403)</f>
        <v>1051769.3</v>
      </c>
      <c r="N403" s="38">
        <f>+K403+K403*0.15</f>
        <v>1051769.3</v>
      </c>
      <c r="O403" s="38"/>
      <c r="P403" s="33">
        <f t="shared" si="241"/>
        <v>137187.30000000005</v>
      </c>
      <c r="Q403" s="33">
        <f t="shared" si="241"/>
        <v>137187.30000000005</v>
      </c>
      <c r="R403" s="33">
        <f t="shared" si="241"/>
        <v>0</v>
      </c>
      <c r="S403" s="212">
        <f>SUM(T403:U403)</f>
        <v>1104357.7650000001</v>
      </c>
      <c r="T403" s="33">
        <f>+N403+N403*5/100</f>
        <v>1104357.7650000001</v>
      </c>
      <c r="U403" s="38"/>
      <c r="V403" s="212">
        <f>SUM(W403:X403)</f>
        <v>1159575.6532500002</v>
      </c>
      <c r="W403" s="38">
        <f>+T403+T403*5/100</f>
        <v>1159575.6532500002</v>
      </c>
      <c r="X403" s="38"/>
      <c r="Y403" s="33" t="s">
        <v>615</v>
      </c>
      <c r="AA403" s="197"/>
      <c r="AB403" s="196"/>
      <c r="AC403" s="196"/>
    </row>
    <row r="404" spans="1:29" ht="21">
      <c r="A404" s="17"/>
      <c r="B404" s="35"/>
      <c r="C404" s="35"/>
      <c r="D404" s="35"/>
      <c r="E404" s="23" t="s">
        <v>300</v>
      </c>
      <c r="F404" s="39">
        <v>4637</v>
      </c>
      <c r="G404" s="38">
        <f>SUM(H404:I404)</f>
        <v>0</v>
      </c>
      <c r="H404" s="38"/>
      <c r="I404" s="38"/>
      <c r="J404" s="38">
        <f>SUM(K404:L404)</f>
        <v>0</v>
      </c>
      <c r="K404" s="38"/>
      <c r="L404" s="38"/>
      <c r="M404" s="212">
        <f>SUM(N404:O404)</f>
        <v>0</v>
      </c>
      <c r="N404" s="38"/>
      <c r="O404" s="38"/>
      <c r="P404" s="33">
        <f t="shared" si="241"/>
        <v>0</v>
      </c>
      <c r="Q404" s="33">
        <f t="shared" si="241"/>
        <v>0</v>
      </c>
      <c r="R404" s="33">
        <f t="shared" si="241"/>
        <v>0</v>
      </c>
      <c r="S404" s="212">
        <f>SUM(T404:U404)</f>
        <v>0</v>
      </c>
      <c r="T404" s="38"/>
      <c r="U404" s="38"/>
      <c r="V404" s="212">
        <f>SUM(W404:X404)</f>
        <v>0</v>
      </c>
      <c r="W404" s="38"/>
      <c r="X404" s="38"/>
      <c r="Y404" s="33"/>
      <c r="AA404" s="197"/>
      <c r="AB404" s="196"/>
      <c r="AC404" s="196"/>
    </row>
    <row r="405" spans="1:29">
      <c r="A405" s="17"/>
      <c r="B405" s="35"/>
      <c r="C405" s="35"/>
      <c r="D405" s="35"/>
      <c r="E405" s="36" t="s">
        <v>500</v>
      </c>
      <c r="F405" s="37"/>
      <c r="G405" s="38"/>
      <c r="H405" s="38"/>
      <c r="I405" s="38"/>
      <c r="J405" s="38"/>
      <c r="K405" s="38"/>
      <c r="L405" s="38"/>
      <c r="M405" s="212"/>
      <c r="N405" s="38"/>
      <c r="O405" s="38"/>
      <c r="P405" s="33">
        <f t="shared" si="241"/>
        <v>0</v>
      </c>
      <c r="Q405" s="33">
        <f t="shared" si="241"/>
        <v>0</v>
      </c>
      <c r="R405" s="33">
        <f t="shared" si="241"/>
        <v>0</v>
      </c>
      <c r="S405" s="212"/>
      <c r="T405" s="38"/>
      <c r="U405" s="38"/>
      <c r="V405" s="212"/>
      <c r="W405" s="38"/>
      <c r="X405" s="38"/>
      <c r="Y405" s="33"/>
      <c r="AA405" s="197"/>
      <c r="AB405" s="196"/>
      <c r="AC405" s="196"/>
    </row>
    <row r="406" spans="1:29">
      <c r="A406" s="17"/>
      <c r="B406" s="35"/>
      <c r="C406" s="35"/>
      <c r="D406" s="35"/>
      <c r="E406" s="46" t="s">
        <v>501</v>
      </c>
      <c r="F406" s="56"/>
      <c r="G406" s="38">
        <f>SUM(H406:I406)</f>
        <v>0</v>
      </c>
      <c r="H406" s="38"/>
      <c r="I406" s="38"/>
      <c r="J406" s="38">
        <f>SUM(K406:L406)</f>
        <v>0</v>
      </c>
      <c r="K406" s="38"/>
      <c r="L406" s="38"/>
      <c r="M406" s="212">
        <f>SUM(N406:O406)</f>
        <v>0</v>
      </c>
      <c r="N406" s="38"/>
      <c r="O406" s="38"/>
      <c r="P406" s="33">
        <f t="shared" si="241"/>
        <v>0</v>
      </c>
      <c r="Q406" s="33">
        <f t="shared" si="241"/>
        <v>0</v>
      </c>
      <c r="R406" s="33">
        <f t="shared" si="241"/>
        <v>0</v>
      </c>
      <c r="S406" s="212">
        <f>SUM(T406:U406)</f>
        <v>0</v>
      </c>
      <c r="T406" s="38"/>
      <c r="U406" s="38"/>
      <c r="V406" s="212">
        <f>SUM(W406:X406)</f>
        <v>0</v>
      </c>
      <c r="W406" s="38"/>
      <c r="X406" s="38"/>
      <c r="Y406" s="33"/>
      <c r="AA406" s="197"/>
      <c r="AB406" s="196"/>
      <c r="AC406" s="196"/>
    </row>
    <row r="407" spans="1:29">
      <c r="A407" s="17"/>
      <c r="B407" s="35"/>
      <c r="C407" s="35"/>
      <c r="D407" s="35"/>
      <c r="E407" s="46" t="s">
        <v>502</v>
      </c>
      <c r="F407" s="56"/>
      <c r="G407" s="38">
        <f>SUM(H407:I407)</f>
        <v>0</v>
      </c>
      <c r="H407" s="38"/>
      <c r="I407" s="38"/>
      <c r="J407" s="38">
        <f>SUM(K407:L407)</f>
        <v>0</v>
      </c>
      <c r="K407" s="38"/>
      <c r="L407" s="38"/>
      <c r="M407" s="212">
        <f>SUM(N407:O407)</f>
        <v>0</v>
      </c>
      <c r="N407" s="38"/>
      <c r="O407" s="38"/>
      <c r="P407" s="33">
        <f t="shared" si="241"/>
        <v>0</v>
      </c>
      <c r="Q407" s="33">
        <f t="shared" si="241"/>
        <v>0</v>
      </c>
      <c r="R407" s="33">
        <f t="shared" si="241"/>
        <v>0</v>
      </c>
      <c r="S407" s="212">
        <f>SUM(T407:U407)</f>
        <v>0</v>
      </c>
      <c r="T407" s="38"/>
      <c r="U407" s="38"/>
      <c r="V407" s="212">
        <f>SUM(W407:X407)</f>
        <v>0</v>
      </c>
      <c r="W407" s="38"/>
      <c r="X407" s="38"/>
      <c r="Y407" s="33"/>
      <c r="AA407" s="197"/>
      <c r="AB407" s="196"/>
      <c r="AC407" s="196"/>
    </row>
    <row r="408" spans="1:29">
      <c r="A408" s="17">
        <v>2912</v>
      </c>
      <c r="B408" s="35" t="s">
        <v>496</v>
      </c>
      <c r="C408" s="35">
        <v>1</v>
      </c>
      <c r="D408" s="35">
        <v>2</v>
      </c>
      <c r="E408" s="36" t="s">
        <v>503</v>
      </c>
      <c r="F408" s="37"/>
      <c r="G408" s="38"/>
      <c r="H408" s="38"/>
      <c r="I408" s="38"/>
      <c r="J408" s="38"/>
      <c r="K408" s="38"/>
      <c r="L408" s="38"/>
      <c r="M408" s="212"/>
      <c r="N408" s="38"/>
      <c r="O408" s="38"/>
      <c r="P408" s="33">
        <f t="shared" si="241"/>
        <v>0</v>
      </c>
      <c r="Q408" s="33">
        <f t="shared" si="241"/>
        <v>0</v>
      </c>
      <c r="R408" s="33">
        <f t="shared" si="241"/>
        <v>0</v>
      </c>
      <c r="S408" s="212"/>
      <c r="T408" s="38"/>
      <c r="U408" s="38"/>
      <c r="V408" s="212"/>
      <c r="W408" s="38"/>
      <c r="X408" s="38"/>
      <c r="Y408" s="33"/>
      <c r="AA408" s="197"/>
      <c r="AB408" s="196"/>
      <c r="AC408" s="196"/>
    </row>
    <row r="409" spans="1:29">
      <c r="A409" s="13">
        <v>2920</v>
      </c>
      <c r="B409" s="34" t="s">
        <v>496</v>
      </c>
      <c r="C409" s="34">
        <v>2</v>
      </c>
      <c r="D409" s="34">
        <v>0</v>
      </c>
      <c r="E409" s="29" t="s">
        <v>504</v>
      </c>
      <c r="F409" s="30"/>
      <c r="G409" s="31">
        <f>G411+G412</f>
        <v>0</v>
      </c>
      <c r="H409" s="31">
        <f t="shared" ref="H409:O409" si="287">H411+H412</f>
        <v>0</v>
      </c>
      <c r="I409" s="31">
        <f t="shared" si="287"/>
        <v>0</v>
      </c>
      <c r="J409" s="31">
        <f t="shared" si="287"/>
        <v>0</v>
      </c>
      <c r="K409" s="31">
        <f t="shared" si="287"/>
        <v>0</v>
      </c>
      <c r="L409" s="31">
        <f t="shared" si="287"/>
        <v>0</v>
      </c>
      <c r="M409" s="211">
        <f t="shared" si="287"/>
        <v>0</v>
      </c>
      <c r="N409" s="31">
        <f t="shared" si="287"/>
        <v>0</v>
      </c>
      <c r="O409" s="31">
        <f t="shared" si="287"/>
        <v>0</v>
      </c>
      <c r="P409" s="32">
        <f t="shared" si="241"/>
        <v>0</v>
      </c>
      <c r="Q409" s="32">
        <f t="shared" si="241"/>
        <v>0</v>
      </c>
      <c r="R409" s="32">
        <f t="shared" si="241"/>
        <v>0</v>
      </c>
      <c r="S409" s="211">
        <f t="shared" ref="S409:X409" si="288">S411+S412</f>
        <v>0</v>
      </c>
      <c r="T409" s="31">
        <f t="shared" si="288"/>
        <v>0</v>
      </c>
      <c r="U409" s="31">
        <f t="shared" si="288"/>
        <v>0</v>
      </c>
      <c r="V409" s="211">
        <f t="shared" si="288"/>
        <v>0</v>
      </c>
      <c r="W409" s="31">
        <f t="shared" si="288"/>
        <v>0</v>
      </c>
      <c r="X409" s="31">
        <f t="shared" si="288"/>
        <v>0</v>
      </c>
      <c r="Y409" s="33"/>
      <c r="AA409" s="197"/>
      <c r="AB409" s="196"/>
      <c r="AC409" s="196"/>
    </row>
    <row r="410" spans="1:29">
      <c r="A410" s="17"/>
      <c r="B410" s="35"/>
      <c r="C410" s="35"/>
      <c r="D410" s="35"/>
      <c r="E410" s="36" t="s">
        <v>111</v>
      </c>
      <c r="F410" s="37"/>
      <c r="G410" s="38"/>
      <c r="H410" s="38"/>
      <c r="I410" s="38"/>
      <c r="J410" s="38"/>
      <c r="K410" s="38"/>
      <c r="L410" s="38"/>
      <c r="M410" s="212"/>
      <c r="N410" s="38"/>
      <c r="O410" s="38"/>
      <c r="P410" s="33">
        <f t="shared" si="241"/>
        <v>0</v>
      </c>
      <c r="Q410" s="33">
        <f t="shared" si="241"/>
        <v>0</v>
      </c>
      <c r="R410" s="33">
        <f t="shared" si="241"/>
        <v>0</v>
      </c>
      <c r="S410" s="212"/>
      <c r="T410" s="38"/>
      <c r="U410" s="38"/>
      <c r="V410" s="212"/>
      <c r="W410" s="38"/>
      <c r="X410" s="38"/>
      <c r="Y410" s="33"/>
      <c r="AA410" s="197"/>
      <c r="AB410" s="196"/>
      <c r="AC410" s="196"/>
    </row>
    <row r="411" spans="1:29">
      <c r="A411" s="17">
        <v>2921</v>
      </c>
      <c r="B411" s="35" t="s">
        <v>496</v>
      </c>
      <c r="C411" s="35">
        <v>2</v>
      </c>
      <c r="D411" s="35">
        <v>1</v>
      </c>
      <c r="E411" s="36" t="s">
        <v>505</v>
      </c>
      <c r="F411" s="37"/>
      <c r="G411" s="38">
        <f>SUM(H411:I411)</f>
        <v>0</v>
      </c>
      <c r="H411" s="38"/>
      <c r="I411" s="38"/>
      <c r="J411" s="38">
        <f>SUM(K411:L411)</f>
        <v>0</v>
      </c>
      <c r="K411" s="38"/>
      <c r="L411" s="38"/>
      <c r="M411" s="212">
        <f>SUM(N411:O411)</f>
        <v>0</v>
      </c>
      <c r="N411" s="38"/>
      <c r="O411" s="38"/>
      <c r="P411" s="33">
        <f t="shared" ref="P411:R476" si="289">M411-J411</f>
        <v>0</v>
      </c>
      <c r="Q411" s="33">
        <f t="shared" si="289"/>
        <v>0</v>
      </c>
      <c r="R411" s="33">
        <f t="shared" si="289"/>
        <v>0</v>
      </c>
      <c r="S411" s="212">
        <f>SUM(T411:U411)</f>
        <v>0</v>
      </c>
      <c r="T411" s="38"/>
      <c r="U411" s="38"/>
      <c r="V411" s="212">
        <f>SUM(W411:X411)</f>
        <v>0</v>
      </c>
      <c r="W411" s="38"/>
      <c r="X411" s="38"/>
      <c r="Y411" s="33"/>
      <c r="AA411" s="197"/>
      <c r="AB411" s="196"/>
      <c r="AC411" s="196"/>
    </row>
    <row r="412" spans="1:29">
      <c r="A412" s="17">
        <v>2922</v>
      </c>
      <c r="B412" s="35" t="s">
        <v>496</v>
      </c>
      <c r="C412" s="35">
        <v>2</v>
      </c>
      <c r="D412" s="35">
        <v>2</v>
      </c>
      <c r="E412" s="36" t="s">
        <v>506</v>
      </c>
      <c r="F412" s="37"/>
      <c r="G412" s="38">
        <f>SUM(H412:I412)</f>
        <v>0</v>
      </c>
      <c r="H412" s="38"/>
      <c r="I412" s="38"/>
      <c r="J412" s="38">
        <f>SUM(K412:L412)</f>
        <v>0</v>
      </c>
      <c r="K412" s="38"/>
      <c r="L412" s="38"/>
      <c r="M412" s="212">
        <f>SUM(N412:O412)</f>
        <v>0</v>
      </c>
      <c r="N412" s="38"/>
      <c r="O412" s="38"/>
      <c r="P412" s="33">
        <f t="shared" si="289"/>
        <v>0</v>
      </c>
      <c r="Q412" s="33">
        <f t="shared" si="289"/>
        <v>0</v>
      </c>
      <c r="R412" s="33">
        <f t="shared" si="289"/>
        <v>0</v>
      </c>
      <c r="S412" s="212">
        <f>SUM(T412:U412)</f>
        <v>0</v>
      </c>
      <c r="T412" s="38"/>
      <c r="U412" s="38"/>
      <c r="V412" s="212">
        <f>SUM(W412:X412)</f>
        <v>0</v>
      </c>
      <c r="W412" s="38"/>
      <c r="X412" s="38"/>
      <c r="Y412" s="33"/>
      <c r="AA412" s="197"/>
      <c r="AB412" s="196"/>
      <c r="AC412" s="196"/>
    </row>
    <row r="413" spans="1:29" ht="31.5">
      <c r="A413" s="13">
        <v>2930</v>
      </c>
      <c r="B413" s="34" t="s">
        <v>496</v>
      </c>
      <c r="C413" s="34">
        <v>3</v>
      </c>
      <c r="D413" s="34">
        <v>0</v>
      </c>
      <c r="E413" s="29" t="s">
        <v>507</v>
      </c>
      <c r="F413" s="30"/>
      <c r="G413" s="31">
        <f>SUM(G415:G416)</f>
        <v>0</v>
      </c>
      <c r="H413" s="31">
        <f t="shared" ref="H413:O413" si="290">SUM(H415:H416)</f>
        <v>0</v>
      </c>
      <c r="I413" s="31">
        <f t="shared" si="290"/>
        <v>0</v>
      </c>
      <c r="J413" s="31">
        <f t="shared" si="290"/>
        <v>0</v>
      </c>
      <c r="K413" s="31">
        <f t="shared" si="290"/>
        <v>0</v>
      </c>
      <c r="L413" s="31">
        <f t="shared" si="290"/>
        <v>0</v>
      </c>
      <c r="M413" s="211">
        <f t="shared" si="290"/>
        <v>0</v>
      </c>
      <c r="N413" s="31">
        <f t="shared" si="290"/>
        <v>0</v>
      </c>
      <c r="O413" s="31">
        <f t="shared" si="290"/>
        <v>0</v>
      </c>
      <c r="P413" s="32">
        <f t="shared" si="289"/>
        <v>0</v>
      </c>
      <c r="Q413" s="32">
        <f t="shared" si="289"/>
        <v>0</v>
      </c>
      <c r="R413" s="32">
        <f t="shared" si="289"/>
        <v>0</v>
      </c>
      <c r="S413" s="211">
        <f t="shared" ref="S413:X413" si="291">SUM(S415:S416)</f>
        <v>0</v>
      </c>
      <c r="T413" s="31">
        <f t="shared" si="291"/>
        <v>0</v>
      </c>
      <c r="U413" s="31">
        <f t="shared" si="291"/>
        <v>0</v>
      </c>
      <c r="V413" s="211">
        <f t="shared" si="291"/>
        <v>0</v>
      </c>
      <c r="W413" s="31">
        <f t="shared" si="291"/>
        <v>0</v>
      </c>
      <c r="X413" s="31">
        <f t="shared" si="291"/>
        <v>0</v>
      </c>
      <c r="Y413" s="33"/>
      <c r="AA413" s="197"/>
      <c r="AB413" s="196"/>
      <c r="AC413" s="196"/>
    </row>
    <row r="414" spans="1:29">
      <c r="A414" s="17"/>
      <c r="B414" s="35"/>
      <c r="C414" s="35"/>
      <c r="D414" s="35"/>
      <c r="E414" s="36" t="s">
        <v>111</v>
      </c>
      <c r="F414" s="37"/>
      <c r="G414" s="38"/>
      <c r="H414" s="38"/>
      <c r="I414" s="38"/>
      <c r="J414" s="38"/>
      <c r="K414" s="38"/>
      <c r="L414" s="38"/>
      <c r="M414" s="212"/>
      <c r="N414" s="38"/>
      <c r="O414" s="38"/>
      <c r="P414" s="33">
        <f t="shared" si="289"/>
        <v>0</v>
      </c>
      <c r="Q414" s="33">
        <f t="shared" si="289"/>
        <v>0</v>
      </c>
      <c r="R414" s="33">
        <f t="shared" si="289"/>
        <v>0</v>
      </c>
      <c r="S414" s="212"/>
      <c r="T414" s="38"/>
      <c r="U414" s="38"/>
      <c r="V414" s="212"/>
      <c r="W414" s="38"/>
      <c r="X414" s="38"/>
      <c r="Y414" s="33"/>
      <c r="AA414" s="197"/>
      <c r="AB414" s="196"/>
      <c r="AC414" s="196"/>
    </row>
    <row r="415" spans="1:29" ht="21">
      <c r="A415" s="17">
        <v>2931</v>
      </c>
      <c r="B415" s="35" t="s">
        <v>496</v>
      </c>
      <c r="C415" s="35">
        <v>3</v>
      </c>
      <c r="D415" s="35">
        <v>1</v>
      </c>
      <c r="E415" s="36" t="s">
        <v>508</v>
      </c>
      <c r="F415" s="37"/>
      <c r="G415" s="38">
        <f>SUM(H415:I415)</f>
        <v>0</v>
      </c>
      <c r="H415" s="38"/>
      <c r="I415" s="38"/>
      <c r="J415" s="38">
        <f>SUM(K415:L415)</f>
        <v>0</v>
      </c>
      <c r="K415" s="38"/>
      <c r="L415" s="38"/>
      <c r="M415" s="212">
        <f>SUM(N415:O415)</f>
        <v>0</v>
      </c>
      <c r="N415" s="38"/>
      <c r="O415" s="38"/>
      <c r="P415" s="33">
        <f t="shared" si="289"/>
        <v>0</v>
      </c>
      <c r="Q415" s="33">
        <f t="shared" si="289"/>
        <v>0</v>
      </c>
      <c r="R415" s="33">
        <f t="shared" si="289"/>
        <v>0</v>
      </c>
      <c r="S415" s="212">
        <f>SUM(T415:U415)</f>
        <v>0</v>
      </c>
      <c r="T415" s="38"/>
      <c r="U415" s="38"/>
      <c r="V415" s="212">
        <f>SUM(W415:X415)</f>
        <v>0</v>
      </c>
      <c r="W415" s="38"/>
      <c r="X415" s="38"/>
      <c r="Y415" s="33"/>
      <c r="AA415" s="197"/>
      <c r="AB415" s="196"/>
      <c r="AC415" s="196"/>
    </row>
    <row r="416" spans="1:29">
      <c r="A416" s="17">
        <v>2932</v>
      </c>
      <c r="B416" s="35" t="s">
        <v>496</v>
      </c>
      <c r="C416" s="35">
        <v>3</v>
      </c>
      <c r="D416" s="35">
        <v>2</v>
      </c>
      <c r="E416" s="36" t="s">
        <v>509</v>
      </c>
      <c r="F416" s="37"/>
      <c r="G416" s="38">
        <f>SUM(H416:I416)</f>
        <v>0</v>
      </c>
      <c r="H416" s="38"/>
      <c r="I416" s="38"/>
      <c r="J416" s="38">
        <f>SUM(K416:L416)</f>
        <v>0</v>
      </c>
      <c r="K416" s="38"/>
      <c r="L416" s="38"/>
      <c r="M416" s="212">
        <f>SUM(N416:O416)</f>
        <v>0</v>
      </c>
      <c r="N416" s="38"/>
      <c r="O416" s="38"/>
      <c r="P416" s="33">
        <f t="shared" si="289"/>
        <v>0</v>
      </c>
      <c r="Q416" s="33">
        <f t="shared" si="289"/>
        <v>0</v>
      </c>
      <c r="R416" s="33">
        <f t="shared" si="289"/>
        <v>0</v>
      </c>
      <c r="S416" s="212">
        <f>SUM(T416:U416)</f>
        <v>0</v>
      </c>
      <c r="T416" s="38"/>
      <c r="U416" s="38"/>
      <c r="V416" s="212">
        <f>SUM(W416:X416)</f>
        <v>0</v>
      </c>
      <c r="W416" s="38"/>
      <c r="X416" s="38"/>
      <c r="Y416" s="33"/>
      <c r="AA416" s="197"/>
      <c r="AB416" s="196"/>
      <c r="AC416" s="196"/>
    </row>
    <row r="417" spans="1:29">
      <c r="A417" s="13">
        <v>2940</v>
      </c>
      <c r="B417" s="34" t="s">
        <v>496</v>
      </c>
      <c r="C417" s="34">
        <v>4</v>
      </c>
      <c r="D417" s="34">
        <v>0</v>
      </c>
      <c r="E417" s="29" t="s">
        <v>510</v>
      </c>
      <c r="F417" s="30"/>
      <c r="G417" s="31">
        <f>G419</f>
        <v>0</v>
      </c>
      <c r="H417" s="31">
        <f>SUM(H419:H420)</f>
        <v>0</v>
      </c>
      <c r="I417" s="31">
        <f>SUM(I419:I420)</f>
        <v>0</v>
      </c>
      <c r="J417" s="31">
        <f>J419</f>
        <v>0</v>
      </c>
      <c r="K417" s="31">
        <f>SUM(K419:K420)</f>
        <v>0</v>
      </c>
      <c r="L417" s="31">
        <f>SUM(L419:L420)</f>
        <v>0</v>
      </c>
      <c r="M417" s="211">
        <f>M419</f>
        <v>0</v>
      </c>
      <c r="N417" s="31">
        <f>SUM(N419:N420)</f>
        <v>0</v>
      </c>
      <c r="O417" s="31">
        <f>SUM(O419:O420)</f>
        <v>0</v>
      </c>
      <c r="P417" s="32">
        <f t="shared" si="289"/>
        <v>0</v>
      </c>
      <c r="Q417" s="32">
        <f t="shared" si="289"/>
        <v>0</v>
      </c>
      <c r="R417" s="32">
        <f t="shared" si="289"/>
        <v>0</v>
      </c>
      <c r="S417" s="211">
        <f>S419</f>
        <v>0</v>
      </c>
      <c r="T417" s="31">
        <f>SUM(T419:T420)</f>
        <v>0</v>
      </c>
      <c r="U417" s="31">
        <f>SUM(U419:U420)</f>
        <v>0</v>
      </c>
      <c r="V417" s="211">
        <f>V419</f>
        <v>0</v>
      </c>
      <c r="W417" s="31">
        <f>SUM(W419:W420)</f>
        <v>0</v>
      </c>
      <c r="X417" s="31">
        <f>SUM(X419:X420)</f>
        <v>0</v>
      </c>
      <c r="Y417" s="33"/>
      <c r="AA417" s="197"/>
      <c r="AB417" s="196"/>
      <c r="AC417" s="196"/>
    </row>
    <row r="418" spans="1:29">
      <c r="A418" s="17"/>
      <c r="B418" s="35"/>
      <c r="C418" s="35"/>
      <c r="D418" s="35"/>
      <c r="E418" s="36" t="s">
        <v>111</v>
      </c>
      <c r="F418" s="37"/>
      <c r="G418" s="38"/>
      <c r="H418" s="38"/>
      <c r="I418" s="38"/>
      <c r="J418" s="38"/>
      <c r="K418" s="38"/>
      <c r="L418" s="38"/>
      <c r="M418" s="212"/>
      <c r="N418" s="38"/>
      <c r="O418" s="38"/>
      <c r="P418" s="33">
        <f t="shared" si="289"/>
        <v>0</v>
      </c>
      <c r="Q418" s="33">
        <f t="shared" si="289"/>
        <v>0</v>
      </c>
      <c r="R418" s="33">
        <f t="shared" si="289"/>
        <v>0</v>
      </c>
      <c r="S418" s="212"/>
      <c r="T418" s="38"/>
      <c r="U418" s="38"/>
      <c r="V418" s="212"/>
      <c r="W418" s="38"/>
      <c r="X418" s="38"/>
      <c r="Y418" s="33"/>
      <c r="AA418" s="197"/>
      <c r="AB418" s="196"/>
      <c r="AC418" s="196"/>
    </row>
    <row r="419" spans="1:29">
      <c r="A419" s="17">
        <v>2941</v>
      </c>
      <c r="B419" s="35" t="s">
        <v>496</v>
      </c>
      <c r="C419" s="35">
        <v>4</v>
      </c>
      <c r="D419" s="35">
        <v>1</v>
      </c>
      <c r="E419" s="36" t="s">
        <v>511</v>
      </c>
      <c r="F419" s="37"/>
      <c r="G419" s="38">
        <f>SUM(H419:I419)</f>
        <v>0</v>
      </c>
      <c r="H419" s="38"/>
      <c r="I419" s="38"/>
      <c r="J419" s="38">
        <f>SUM(K419:L419)</f>
        <v>0</v>
      </c>
      <c r="K419" s="38"/>
      <c r="L419" s="38"/>
      <c r="M419" s="212">
        <f>SUM(N419:O419)</f>
        <v>0</v>
      </c>
      <c r="N419" s="38"/>
      <c r="O419" s="38"/>
      <c r="P419" s="33">
        <f t="shared" si="289"/>
        <v>0</v>
      </c>
      <c r="Q419" s="33">
        <f t="shared" si="289"/>
        <v>0</v>
      </c>
      <c r="R419" s="33">
        <f t="shared" si="289"/>
        <v>0</v>
      </c>
      <c r="S419" s="212">
        <f>SUM(T419:U419)</f>
        <v>0</v>
      </c>
      <c r="T419" s="38"/>
      <c r="U419" s="38"/>
      <c r="V419" s="212">
        <f>SUM(W419:X419)</f>
        <v>0</v>
      </c>
      <c r="W419" s="38"/>
      <c r="X419" s="38"/>
      <c r="Y419" s="33"/>
      <c r="AA419" s="197"/>
      <c r="AB419" s="196"/>
      <c r="AC419" s="196"/>
    </row>
    <row r="420" spans="1:29">
      <c r="A420" s="17">
        <v>2942</v>
      </c>
      <c r="B420" s="35" t="s">
        <v>496</v>
      </c>
      <c r="C420" s="35">
        <v>4</v>
      </c>
      <c r="D420" s="35">
        <v>2</v>
      </c>
      <c r="E420" s="36" t="s">
        <v>512</v>
      </c>
      <c r="F420" s="37"/>
      <c r="G420" s="38">
        <f>SUM(H420:I420)</f>
        <v>0</v>
      </c>
      <c r="H420" s="38"/>
      <c r="I420" s="38"/>
      <c r="J420" s="38">
        <f>SUM(K420:L420)</f>
        <v>0</v>
      </c>
      <c r="K420" s="38"/>
      <c r="L420" s="38"/>
      <c r="M420" s="212">
        <f>SUM(N420:O420)</f>
        <v>0</v>
      </c>
      <c r="N420" s="38"/>
      <c r="O420" s="38"/>
      <c r="P420" s="33">
        <f t="shared" si="289"/>
        <v>0</v>
      </c>
      <c r="Q420" s="33">
        <f t="shared" si="289"/>
        <v>0</v>
      </c>
      <c r="R420" s="33">
        <f t="shared" si="289"/>
        <v>0</v>
      </c>
      <c r="S420" s="212">
        <f>SUM(T420:U420)</f>
        <v>0</v>
      </c>
      <c r="T420" s="38"/>
      <c r="U420" s="38"/>
      <c r="V420" s="212">
        <f>SUM(W420:X420)</f>
        <v>0</v>
      </c>
      <c r="W420" s="38"/>
      <c r="X420" s="38"/>
      <c r="Y420" s="33"/>
      <c r="AA420" s="197"/>
      <c r="AB420" s="196"/>
      <c r="AC420" s="196"/>
    </row>
    <row r="421" spans="1:29" ht="21">
      <c r="A421" s="13">
        <v>2950</v>
      </c>
      <c r="B421" s="34" t="s">
        <v>496</v>
      </c>
      <c r="C421" s="34">
        <v>5</v>
      </c>
      <c r="D421" s="34">
        <v>0</v>
      </c>
      <c r="E421" s="29" t="s">
        <v>513</v>
      </c>
      <c r="F421" s="30"/>
      <c r="G421" s="31">
        <f>SUM(G423,G429)</f>
        <v>0</v>
      </c>
      <c r="H421" s="31">
        <f>H423+H429</f>
        <v>0</v>
      </c>
      <c r="I421" s="31">
        <f>I423+I429</f>
        <v>0</v>
      </c>
      <c r="J421" s="31">
        <f>SUM(J423,J429)</f>
        <v>0</v>
      </c>
      <c r="K421" s="31">
        <f>K423+K429</f>
        <v>0</v>
      </c>
      <c r="L421" s="31">
        <f>L423+L429</f>
        <v>0</v>
      </c>
      <c r="M421" s="211">
        <f>SUM(M423,M429)</f>
        <v>0</v>
      </c>
      <c r="N421" s="31">
        <f>N423+N429</f>
        <v>0</v>
      </c>
      <c r="O421" s="31">
        <f>O423+O429</f>
        <v>0</v>
      </c>
      <c r="P421" s="32">
        <f t="shared" si="289"/>
        <v>0</v>
      </c>
      <c r="Q421" s="32">
        <f t="shared" si="289"/>
        <v>0</v>
      </c>
      <c r="R421" s="32">
        <f t="shared" si="289"/>
        <v>0</v>
      </c>
      <c r="S421" s="211">
        <f>SUM(S423,S429)</f>
        <v>0</v>
      </c>
      <c r="T421" s="31">
        <f>T423+T429</f>
        <v>0</v>
      </c>
      <c r="U421" s="31">
        <f>U423+U429</f>
        <v>0</v>
      </c>
      <c r="V421" s="211">
        <f>SUM(V423,V429)</f>
        <v>0</v>
      </c>
      <c r="W421" s="31">
        <f>W423+W429</f>
        <v>0</v>
      </c>
      <c r="X421" s="31">
        <f>X423+X429</f>
        <v>0</v>
      </c>
      <c r="Y421" s="33"/>
      <c r="AA421" s="197"/>
      <c r="AB421" s="196"/>
      <c r="AC421" s="196"/>
    </row>
    <row r="422" spans="1:29">
      <c r="A422" s="17"/>
      <c r="B422" s="35"/>
      <c r="C422" s="35"/>
      <c r="D422" s="35"/>
      <c r="E422" s="36" t="s">
        <v>111</v>
      </c>
      <c r="F422" s="37"/>
      <c r="G422" s="38"/>
      <c r="H422" s="38"/>
      <c r="I422" s="38"/>
      <c r="J422" s="38"/>
      <c r="K422" s="38"/>
      <c r="L422" s="38"/>
      <c r="M422" s="212"/>
      <c r="N422" s="38"/>
      <c r="O422" s="38"/>
      <c r="P422" s="33">
        <f t="shared" si="289"/>
        <v>0</v>
      </c>
      <c r="Q422" s="33">
        <f t="shared" si="289"/>
        <v>0</v>
      </c>
      <c r="R422" s="33">
        <f t="shared" si="289"/>
        <v>0</v>
      </c>
      <c r="S422" s="212"/>
      <c r="T422" s="38"/>
      <c r="U422" s="38"/>
      <c r="V422" s="212"/>
      <c r="W422" s="38"/>
      <c r="X422" s="38"/>
      <c r="Y422" s="33"/>
      <c r="AA422" s="197"/>
      <c r="AB422" s="196"/>
      <c r="AC422" s="196"/>
    </row>
    <row r="423" spans="1:29">
      <c r="A423" s="17">
        <v>2951</v>
      </c>
      <c r="B423" s="35" t="s">
        <v>496</v>
      </c>
      <c r="C423" s="35">
        <v>5</v>
      </c>
      <c r="D423" s="35">
        <v>1</v>
      </c>
      <c r="E423" s="23" t="s">
        <v>514</v>
      </c>
      <c r="F423" s="39">
        <v>4637</v>
      </c>
      <c r="G423" s="38">
        <f>SUM(H423:I423)</f>
        <v>0</v>
      </c>
      <c r="H423" s="38"/>
      <c r="I423" s="38"/>
      <c r="J423" s="38">
        <f>SUM(K423:L423)</f>
        <v>0</v>
      </c>
      <c r="K423" s="38"/>
      <c r="L423" s="38"/>
      <c r="M423" s="212">
        <f>SUM(N423:O423)</f>
        <v>0</v>
      </c>
      <c r="N423" s="38"/>
      <c r="O423" s="38"/>
      <c r="P423" s="33">
        <f t="shared" si="289"/>
        <v>0</v>
      </c>
      <c r="Q423" s="33">
        <f t="shared" si="289"/>
        <v>0</v>
      </c>
      <c r="R423" s="33">
        <f t="shared" si="289"/>
        <v>0</v>
      </c>
      <c r="S423" s="212">
        <f>SUM(T423:U423)</f>
        <v>0</v>
      </c>
      <c r="T423" s="38"/>
      <c r="U423" s="38"/>
      <c r="V423" s="212">
        <f>SUM(W423:X423)</f>
        <v>0</v>
      </c>
      <c r="W423" s="38"/>
      <c r="X423" s="38"/>
      <c r="Y423" s="33"/>
      <c r="AA423" s="197"/>
      <c r="AB423" s="196"/>
      <c r="AC423" s="196"/>
    </row>
    <row r="424" spans="1:29" ht="21">
      <c r="A424" s="17"/>
      <c r="B424" s="35"/>
      <c r="C424" s="35"/>
      <c r="D424" s="35"/>
      <c r="E424" s="51" t="s">
        <v>424</v>
      </c>
      <c r="F424" s="47"/>
      <c r="G424" s="38">
        <f>SUM(H424:I424)</f>
        <v>0</v>
      </c>
      <c r="H424" s="38">
        <f>SUM(H426,H427,H428)</f>
        <v>0</v>
      </c>
      <c r="I424" s="38">
        <f>SUM(I426,I427,I428)</f>
        <v>0</v>
      </c>
      <c r="J424" s="38">
        <f>SUM(K424:L424)</f>
        <v>0</v>
      </c>
      <c r="K424" s="38">
        <f>SUM(K426,K427,K428)</f>
        <v>0</v>
      </c>
      <c r="L424" s="38">
        <f>SUM(L426,L427,L428)</f>
        <v>0</v>
      </c>
      <c r="M424" s="212">
        <f>SUM(N424:O424)</f>
        <v>0</v>
      </c>
      <c r="N424" s="38">
        <f>SUM(N426,N427,N428)</f>
        <v>0</v>
      </c>
      <c r="O424" s="38">
        <f>SUM(O426,O427,O428)</f>
        <v>0</v>
      </c>
      <c r="P424" s="33">
        <f t="shared" si="289"/>
        <v>0</v>
      </c>
      <c r="Q424" s="33">
        <f t="shared" si="289"/>
        <v>0</v>
      </c>
      <c r="R424" s="33">
        <f t="shared" si="289"/>
        <v>0</v>
      </c>
      <c r="S424" s="212">
        <f>SUM(T424:U424)</f>
        <v>0</v>
      </c>
      <c r="T424" s="38">
        <f>SUM(T426,T427,T428)</f>
        <v>0</v>
      </c>
      <c r="U424" s="38">
        <f>SUM(U426,U427,U428)</f>
        <v>0</v>
      </c>
      <c r="V424" s="212">
        <f>SUM(W424:X424)</f>
        <v>0</v>
      </c>
      <c r="W424" s="38">
        <f>SUM(W426,W427,W428)</f>
        <v>0</v>
      </c>
      <c r="X424" s="38">
        <f>SUM(X426,X427,X428)</f>
        <v>0</v>
      </c>
      <c r="Y424" s="33"/>
      <c r="AA424" s="197"/>
      <c r="AB424" s="196"/>
      <c r="AC424" s="196"/>
    </row>
    <row r="425" spans="1:29">
      <c r="A425" s="17"/>
      <c r="B425" s="35"/>
      <c r="C425" s="35"/>
      <c r="D425" s="35"/>
      <c r="E425" s="36" t="s">
        <v>500</v>
      </c>
      <c r="F425" s="37"/>
      <c r="G425" s="38"/>
      <c r="H425" s="38"/>
      <c r="I425" s="38"/>
      <c r="J425" s="38"/>
      <c r="K425" s="38"/>
      <c r="L425" s="38"/>
      <c r="M425" s="212"/>
      <c r="N425" s="38"/>
      <c r="O425" s="38"/>
      <c r="P425" s="33">
        <f t="shared" si="289"/>
        <v>0</v>
      </c>
      <c r="Q425" s="33">
        <f t="shared" si="289"/>
        <v>0</v>
      </c>
      <c r="R425" s="33">
        <f t="shared" si="289"/>
        <v>0</v>
      </c>
      <c r="S425" s="212"/>
      <c r="T425" s="38"/>
      <c r="U425" s="38"/>
      <c r="V425" s="212"/>
      <c r="W425" s="38"/>
      <c r="X425" s="38"/>
      <c r="Y425" s="33"/>
      <c r="AA425" s="197"/>
      <c r="AB425" s="196"/>
      <c r="AC425" s="196"/>
    </row>
    <row r="426" spans="1:29">
      <c r="A426" s="17"/>
      <c r="B426" s="35"/>
      <c r="C426" s="35"/>
      <c r="D426" s="35"/>
      <c r="E426" s="57"/>
      <c r="F426" s="47"/>
      <c r="G426" s="38">
        <f>SUM(H426:I426)</f>
        <v>0</v>
      </c>
      <c r="H426" s="38"/>
      <c r="I426" s="38"/>
      <c r="J426" s="38">
        <f>SUM(K426:L426)</f>
        <v>0</v>
      </c>
      <c r="K426" s="38"/>
      <c r="L426" s="38"/>
      <c r="M426" s="212">
        <f>SUM(N426:O426)</f>
        <v>0</v>
      </c>
      <c r="N426" s="38"/>
      <c r="O426" s="38"/>
      <c r="P426" s="33">
        <f t="shared" si="289"/>
        <v>0</v>
      </c>
      <c r="Q426" s="33">
        <f t="shared" si="289"/>
        <v>0</v>
      </c>
      <c r="R426" s="33">
        <f t="shared" si="289"/>
        <v>0</v>
      </c>
      <c r="S426" s="212">
        <f>SUM(T426:U426)</f>
        <v>0</v>
      </c>
      <c r="T426" s="38"/>
      <c r="U426" s="38"/>
      <c r="V426" s="212">
        <f>SUM(W426:X426)</f>
        <v>0</v>
      </c>
      <c r="W426" s="38"/>
      <c r="X426" s="38"/>
      <c r="Y426" s="33"/>
      <c r="AA426" s="197"/>
      <c r="AB426" s="196"/>
      <c r="AC426" s="196"/>
    </row>
    <row r="427" spans="1:29">
      <c r="A427" s="17"/>
      <c r="B427" s="35"/>
      <c r="C427" s="35"/>
      <c r="D427" s="35"/>
      <c r="E427" s="57"/>
      <c r="F427" s="47"/>
      <c r="G427" s="38">
        <f>SUM(H427:I427)</f>
        <v>0</v>
      </c>
      <c r="H427" s="38"/>
      <c r="I427" s="38"/>
      <c r="J427" s="38">
        <f>SUM(K427:L427)</f>
        <v>0</v>
      </c>
      <c r="K427" s="38"/>
      <c r="L427" s="38"/>
      <c r="M427" s="212">
        <f>SUM(N427:O427)</f>
        <v>0</v>
      </c>
      <c r="N427" s="38"/>
      <c r="O427" s="38"/>
      <c r="P427" s="33">
        <f t="shared" si="289"/>
        <v>0</v>
      </c>
      <c r="Q427" s="33">
        <f t="shared" si="289"/>
        <v>0</v>
      </c>
      <c r="R427" s="33">
        <f t="shared" si="289"/>
        <v>0</v>
      </c>
      <c r="S427" s="212">
        <f>SUM(T427:U427)</f>
        <v>0</v>
      </c>
      <c r="T427" s="38"/>
      <c r="U427" s="38"/>
      <c r="V427" s="212">
        <f>SUM(W427:X427)</f>
        <v>0</v>
      </c>
      <c r="W427" s="38"/>
      <c r="X427" s="38"/>
      <c r="Y427" s="33"/>
      <c r="AA427" s="197"/>
      <c r="AB427" s="196"/>
      <c r="AC427" s="196"/>
    </row>
    <row r="428" spans="1:29">
      <c r="A428" s="17"/>
      <c r="B428" s="35"/>
      <c r="C428" s="35"/>
      <c r="D428" s="35"/>
      <c r="E428" s="57"/>
      <c r="F428" s="47"/>
      <c r="G428" s="38">
        <f>SUM(H428:I428)</f>
        <v>0</v>
      </c>
      <c r="H428" s="38"/>
      <c r="I428" s="38"/>
      <c r="J428" s="38">
        <f>SUM(K428:L428)</f>
        <v>0</v>
      </c>
      <c r="K428" s="38"/>
      <c r="L428" s="38"/>
      <c r="M428" s="212">
        <f>SUM(N428:O428)</f>
        <v>0</v>
      </c>
      <c r="N428" s="38"/>
      <c r="O428" s="38"/>
      <c r="P428" s="33">
        <f t="shared" si="289"/>
        <v>0</v>
      </c>
      <c r="Q428" s="33">
        <f t="shared" si="289"/>
        <v>0</v>
      </c>
      <c r="R428" s="33">
        <f t="shared" si="289"/>
        <v>0</v>
      </c>
      <c r="S428" s="212">
        <f>SUM(T428:U428)</f>
        <v>0</v>
      </c>
      <c r="T428" s="38"/>
      <c r="U428" s="38"/>
      <c r="V428" s="212">
        <f>SUM(W428:X428)</f>
        <v>0</v>
      </c>
      <c r="W428" s="38"/>
      <c r="X428" s="38"/>
      <c r="Y428" s="33"/>
      <c r="AA428" s="197"/>
      <c r="AB428" s="196"/>
      <c r="AC428" s="196"/>
    </row>
    <row r="429" spans="1:29">
      <c r="A429" s="17">
        <v>2952</v>
      </c>
      <c r="B429" s="35" t="s">
        <v>496</v>
      </c>
      <c r="C429" s="35">
        <v>5</v>
      </c>
      <c r="D429" s="35">
        <v>2</v>
      </c>
      <c r="E429" s="36" t="s">
        <v>515</v>
      </c>
      <c r="F429" s="37"/>
      <c r="G429" s="38">
        <f>SUM(H429:I429)</f>
        <v>0</v>
      </c>
      <c r="H429" s="38"/>
      <c r="I429" s="38"/>
      <c r="J429" s="38">
        <f>SUM(K429:L429)</f>
        <v>0</v>
      </c>
      <c r="K429" s="38"/>
      <c r="L429" s="38"/>
      <c r="M429" s="212">
        <f>SUM(N429:O429)</f>
        <v>0</v>
      </c>
      <c r="N429" s="38"/>
      <c r="O429" s="38"/>
      <c r="P429" s="33">
        <f t="shared" si="289"/>
        <v>0</v>
      </c>
      <c r="Q429" s="33">
        <f t="shared" si="289"/>
        <v>0</v>
      </c>
      <c r="R429" s="33">
        <f t="shared" si="289"/>
        <v>0</v>
      </c>
      <c r="S429" s="212">
        <f>SUM(T429:U429)</f>
        <v>0</v>
      </c>
      <c r="T429" s="38"/>
      <c r="U429" s="38"/>
      <c r="V429" s="212">
        <f>SUM(W429:X429)</f>
        <v>0</v>
      </c>
      <c r="W429" s="38"/>
      <c r="X429" s="38"/>
      <c r="Y429" s="33"/>
      <c r="AA429" s="197"/>
      <c r="AB429" s="196"/>
      <c r="AC429" s="196"/>
    </row>
    <row r="430" spans="1:29" ht="21">
      <c r="A430" s="13">
        <v>2960</v>
      </c>
      <c r="B430" s="34" t="s">
        <v>496</v>
      </c>
      <c r="C430" s="34">
        <v>6</v>
      </c>
      <c r="D430" s="34">
        <v>0</v>
      </c>
      <c r="E430" s="29" t="s">
        <v>516</v>
      </c>
      <c r="F430" s="30"/>
      <c r="G430" s="31">
        <f>SUM(G432)</f>
        <v>46805.224000000002</v>
      </c>
      <c r="H430" s="31">
        <f t="shared" ref="H430:O430" si="292">SUM(H432)</f>
        <v>46805.224000000002</v>
      </c>
      <c r="I430" s="31">
        <f t="shared" si="292"/>
        <v>0</v>
      </c>
      <c r="J430" s="31">
        <f t="shared" si="292"/>
        <v>148022.755</v>
      </c>
      <c r="K430" s="31">
        <f t="shared" si="292"/>
        <v>148022.755</v>
      </c>
      <c r="L430" s="31">
        <f t="shared" si="292"/>
        <v>0</v>
      </c>
      <c r="M430" s="211">
        <f t="shared" si="292"/>
        <v>70399.054999999993</v>
      </c>
      <c r="N430" s="31">
        <f t="shared" si="292"/>
        <v>70399.054999999993</v>
      </c>
      <c r="O430" s="31">
        <f t="shared" si="292"/>
        <v>0</v>
      </c>
      <c r="P430" s="32">
        <f t="shared" si="289"/>
        <v>-77623.700000000012</v>
      </c>
      <c r="Q430" s="32">
        <f t="shared" si="289"/>
        <v>-77623.700000000012</v>
      </c>
      <c r="R430" s="32">
        <f t="shared" si="289"/>
        <v>0</v>
      </c>
      <c r="S430" s="211">
        <f t="shared" ref="S430:X430" si="293">SUM(S432)</f>
        <v>70399.054999999993</v>
      </c>
      <c r="T430" s="31">
        <f t="shared" si="293"/>
        <v>70399.054999999993</v>
      </c>
      <c r="U430" s="31">
        <f t="shared" si="293"/>
        <v>0</v>
      </c>
      <c r="V430" s="211">
        <f t="shared" si="293"/>
        <v>70399.054999999993</v>
      </c>
      <c r="W430" s="31">
        <f t="shared" si="293"/>
        <v>70399.054999999993</v>
      </c>
      <c r="X430" s="31">
        <f t="shared" si="293"/>
        <v>0</v>
      </c>
      <c r="Y430" s="33"/>
      <c r="AA430" s="197"/>
      <c r="AB430" s="196"/>
      <c r="AC430" s="196"/>
    </row>
    <row r="431" spans="1:29">
      <c r="A431" s="17"/>
      <c r="B431" s="35"/>
      <c r="C431" s="35"/>
      <c r="D431" s="35"/>
      <c r="E431" s="36" t="s">
        <v>111</v>
      </c>
      <c r="F431" s="37"/>
      <c r="G431" s="38"/>
      <c r="H431" s="38"/>
      <c r="I431" s="38"/>
      <c r="J431" s="38"/>
      <c r="K431" s="38"/>
      <c r="L431" s="38"/>
      <c r="M431" s="212"/>
      <c r="N431" s="38"/>
      <c r="O431" s="38"/>
      <c r="P431" s="33">
        <f t="shared" si="289"/>
        <v>0</v>
      </c>
      <c r="Q431" s="33">
        <f t="shared" si="289"/>
        <v>0</v>
      </c>
      <c r="R431" s="33">
        <f t="shared" si="289"/>
        <v>0</v>
      </c>
      <c r="S431" s="212"/>
      <c r="T431" s="38"/>
      <c r="U431" s="38"/>
      <c r="V431" s="212"/>
      <c r="W431" s="38"/>
      <c r="X431" s="38"/>
      <c r="Y431" s="33"/>
      <c r="AA431" s="197"/>
      <c r="AB431" s="196"/>
      <c r="AC431" s="196"/>
    </row>
    <row r="432" spans="1:29">
      <c r="A432" s="17">
        <v>2961</v>
      </c>
      <c r="B432" s="35" t="s">
        <v>496</v>
      </c>
      <c r="C432" s="35">
        <v>6</v>
      </c>
      <c r="D432" s="35">
        <v>1</v>
      </c>
      <c r="E432" s="36" t="s">
        <v>516</v>
      </c>
      <c r="F432" s="37"/>
      <c r="G432" s="38">
        <f>SUM(G433)</f>
        <v>46805.224000000002</v>
      </c>
      <c r="H432" s="38">
        <f t="shared" ref="H432:I432" si="294">SUM(H433)</f>
        <v>46805.224000000002</v>
      </c>
      <c r="I432" s="38">
        <f t="shared" si="294"/>
        <v>0</v>
      </c>
      <c r="J432" s="38">
        <f>+J433+J434</f>
        <v>148022.755</v>
      </c>
      <c r="K432" s="38">
        <f t="shared" ref="K432:X432" si="295">+K433+K434</f>
        <v>148022.755</v>
      </c>
      <c r="L432" s="38">
        <f t="shared" si="295"/>
        <v>0</v>
      </c>
      <c r="M432" s="212">
        <f t="shared" si="295"/>
        <v>70399.054999999993</v>
      </c>
      <c r="N432" s="38">
        <f t="shared" si="295"/>
        <v>70399.054999999993</v>
      </c>
      <c r="O432" s="38">
        <f t="shared" si="295"/>
        <v>0</v>
      </c>
      <c r="P432" s="38">
        <f t="shared" si="295"/>
        <v>0</v>
      </c>
      <c r="Q432" s="38">
        <f t="shared" si="295"/>
        <v>0</v>
      </c>
      <c r="R432" s="38">
        <f t="shared" si="295"/>
        <v>0</v>
      </c>
      <c r="S432" s="212">
        <f t="shared" si="295"/>
        <v>70399.054999999993</v>
      </c>
      <c r="T432" s="38">
        <f t="shared" si="295"/>
        <v>70399.054999999993</v>
      </c>
      <c r="U432" s="38">
        <f t="shared" si="295"/>
        <v>0</v>
      </c>
      <c r="V432" s="212">
        <f t="shared" si="295"/>
        <v>70399.054999999993</v>
      </c>
      <c r="W432" s="38">
        <f t="shared" si="295"/>
        <v>70399.054999999993</v>
      </c>
      <c r="X432" s="38">
        <f t="shared" si="295"/>
        <v>0</v>
      </c>
      <c r="Y432" s="33"/>
      <c r="AA432" s="197"/>
      <c r="AB432" s="196"/>
      <c r="AC432" s="196"/>
    </row>
    <row r="433" spans="1:29" ht="21">
      <c r="A433" s="17"/>
      <c r="B433" s="35"/>
      <c r="C433" s="35"/>
      <c r="D433" s="35"/>
      <c r="E433" s="36" t="s">
        <v>517</v>
      </c>
      <c r="F433" s="37">
        <v>4819</v>
      </c>
      <c r="G433" s="38">
        <f>SUM(H433:I433)</f>
        <v>46805.224000000002</v>
      </c>
      <c r="H433" s="38">
        <v>46805.224000000002</v>
      </c>
      <c r="I433" s="38"/>
      <c r="J433" s="38">
        <f>SUM(K433:L433)</f>
        <v>70399.054999999993</v>
      </c>
      <c r="K433" s="38">
        <v>70399.054999999993</v>
      </c>
      <c r="L433" s="38"/>
      <c r="M433" s="212">
        <f t="shared" ref="M433" si="296">SUM(N433:O433)</f>
        <v>70399.054999999993</v>
      </c>
      <c r="N433" s="38">
        <f>+K433</f>
        <v>70399.054999999993</v>
      </c>
      <c r="O433" s="38"/>
      <c r="P433" s="33">
        <f t="shared" ref="P433" si="297">M433-J433</f>
        <v>0</v>
      </c>
      <c r="Q433" s="33">
        <f t="shared" ref="Q433" si="298">N433-K433</f>
        <v>0</v>
      </c>
      <c r="R433" s="33">
        <f t="shared" ref="R433" si="299">O433-L433</f>
        <v>0</v>
      </c>
      <c r="S433" s="212">
        <f t="shared" ref="S433" si="300">SUM(T433:U433)</f>
        <v>70399.054999999993</v>
      </c>
      <c r="T433" s="38">
        <f>+N433</f>
        <v>70399.054999999993</v>
      </c>
      <c r="U433" s="38"/>
      <c r="V433" s="212">
        <f t="shared" ref="V433" si="301">SUM(W433:X433)</f>
        <v>70399.054999999993</v>
      </c>
      <c r="W433" s="38">
        <f>+T433</f>
        <v>70399.054999999993</v>
      </c>
      <c r="X433" s="38"/>
      <c r="Y433" s="33"/>
      <c r="AA433" s="197"/>
      <c r="AB433" s="196"/>
      <c r="AC433" s="196"/>
    </row>
    <row r="434" spans="1:29">
      <c r="A434" s="194"/>
      <c r="B434" s="35"/>
      <c r="C434" s="35"/>
      <c r="D434" s="35"/>
      <c r="E434" s="36" t="s">
        <v>529</v>
      </c>
      <c r="F434" s="37">
        <v>4729</v>
      </c>
      <c r="G434" s="38"/>
      <c r="H434" s="38"/>
      <c r="I434" s="38"/>
      <c r="J434" s="38">
        <f>SUM(K434:L434)</f>
        <v>77623.7</v>
      </c>
      <c r="K434" s="38">
        <v>77623.7</v>
      </c>
      <c r="L434" s="38"/>
      <c r="M434" s="212"/>
      <c r="N434" s="38"/>
      <c r="O434" s="38"/>
      <c r="P434" s="33"/>
      <c r="Q434" s="33"/>
      <c r="R434" s="33"/>
      <c r="S434" s="212"/>
      <c r="T434" s="38"/>
      <c r="U434" s="38"/>
      <c r="V434" s="212"/>
      <c r="W434" s="38"/>
      <c r="X434" s="38"/>
      <c r="Y434" s="33"/>
      <c r="AA434" s="197"/>
      <c r="AB434" s="196"/>
      <c r="AC434" s="196"/>
    </row>
    <row r="435" spans="1:29" ht="21">
      <c r="A435" s="13">
        <v>2970</v>
      </c>
      <c r="B435" s="34" t="s">
        <v>496</v>
      </c>
      <c r="C435" s="34">
        <v>7</v>
      </c>
      <c r="D435" s="34">
        <v>0</v>
      </c>
      <c r="E435" s="29" t="s">
        <v>518</v>
      </c>
      <c r="F435" s="30"/>
      <c r="G435" s="31">
        <f>SUM(G437)</f>
        <v>0</v>
      </c>
      <c r="H435" s="31">
        <f t="shared" ref="H435:O435" si="302">SUM(H437)</f>
        <v>0</v>
      </c>
      <c r="I435" s="31">
        <f t="shared" si="302"/>
        <v>0</v>
      </c>
      <c r="J435" s="31">
        <f t="shared" si="302"/>
        <v>0</v>
      </c>
      <c r="K435" s="31">
        <f t="shared" si="302"/>
        <v>0</v>
      </c>
      <c r="L435" s="31">
        <f t="shared" si="302"/>
        <v>0</v>
      </c>
      <c r="M435" s="211">
        <f t="shared" si="302"/>
        <v>0</v>
      </c>
      <c r="N435" s="31">
        <f t="shared" si="302"/>
        <v>0</v>
      </c>
      <c r="O435" s="31">
        <f t="shared" si="302"/>
        <v>0</v>
      </c>
      <c r="P435" s="32">
        <f t="shared" si="289"/>
        <v>0</v>
      </c>
      <c r="Q435" s="32">
        <f t="shared" si="289"/>
        <v>0</v>
      </c>
      <c r="R435" s="32">
        <f t="shared" si="289"/>
        <v>0</v>
      </c>
      <c r="S435" s="211">
        <f t="shared" ref="S435:X435" si="303">SUM(S437)</f>
        <v>0</v>
      </c>
      <c r="T435" s="31">
        <f t="shared" si="303"/>
        <v>0</v>
      </c>
      <c r="U435" s="31">
        <f t="shared" si="303"/>
        <v>0</v>
      </c>
      <c r="V435" s="211">
        <f t="shared" si="303"/>
        <v>0</v>
      </c>
      <c r="W435" s="31">
        <f t="shared" si="303"/>
        <v>0</v>
      </c>
      <c r="X435" s="31">
        <f t="shared" si="303"/>
        <v>0</v>
      </c>
      <c r="Y435" s="33"/>
      <c r="AA435" s="197"/>
      <c r="AB435" s="196"/>
      <c r="AC435" s="196"/>
    </row>
    <row r="436" spans="1:29">
      <c r="A436" s="17"/>
      <c r="B436" s="35"/>
      <c r="C436" s="35"/>
      <c r="D436" s="35"/>
      <c r="E436" s="36" t="s">
        <v>111</v>
      </c>
      <c r="F436" s="37"/>
      <c r="G436" s="38"/>
      <c r="H436" s="38"/>
      <c r="I436" s="38"/>
      <c r="J436" s="38"/>
      <c r="K436" s="38"/>
      <c r="L436" s="38"/>
      <c r="M436" s="212"/>
      <c r="N436" s="38"/>
      <c r="O436" s="38"/>
      <c r="P436" s="33">
        <f t="shared" si="289"/>
        <v>0</v>
      </c>
      <c r="Q436" s="33">
        <f t="shared" si="289"/>
        <v>0</v>
      </c>
      <c r="R436" s="33">
        <f t="shared" si="289"/>
        <v>0</v>
      </c>
      <c r="S436" s="212"/>
      <c r="T436" s="38"/>
      <c r="U436" s="38"/>
      <c r="V436" s="212"/>
      <c r="W436" s="38"/>
      <c r="X436" s="38"/>
      <c r="Y436" s="33"/>
      <c r="AA436" s="197"/>
      <c r="AB436" s="196"/>
      <c r="AC436" s="196"/>
    </row>
    <row r="437" spans="1:29" ht="21">
      <c r="A437" s="17">
        <v>2971</v>
      </c>
      <c r="B437" s="35" t="s">
        <v>496</v>
      </c>
      <c r="C437" s="35">
        <v>7</v>
      </c>
      <c r="D437" s="35">
        <v>1</v>
      </c>
      <c r="E437" s="36" t="s">
        <v>518</v>
      </c>
      <c r="F437" s="37"/>
      <c r="G437" s="38">
        <f>SUM(H437:I437)</f>
        <v>0</v>
      </c>
      <c r="H437" s="38"/>
      <c r="I437" s="38"/>
      <c r="J437" s="38">
        <f>SUM(K437:L437)</f>
        <v>0</v>
      </c>
      <c r="K437" s="38"/>
      <c r="L437" s="38"/>
      <c r="M437" s="212">
        <f>SUM(N437:O437)</f>
        <v>0</v>
      </c>
      <c r="N437" s="38"/>
      <c r="O437" s="38"/>
      <c r="P437" s="33">
        <f t="shared" si="289"/>
        <v>0</v>
      </c>
      <c r="Q437" s="33">
        <f t="shared" si="289"/>
        <v>0</v>
      </c>
      <c r="R437" s="33">
        <f t="shared" si="289"/>
        <v>0</v>
      </c>
      <c r="S437" s="212">
        <f>SUM(T437:U437)</f>
        <v>0</v>
      </c>
      <c r="T437" s="38"/>
      <c r="U437" s="38"/>
      <c r="V437" s="212">
        <f>SUM(W437:X437)</f>
        <v>0</v>
      </c>
      <c r="W437" s="38"/>
      <c r="X437" s="38"/>
      <c r="Y437" s="33"/>
      <c r="AA437" s="197"/>
      <c r="AB437" s="196"/>
      <c r="AC437" s="196"/>
    </row>
    <row r="438" spans="1:29">
      <c r="A438" s="13">
        <v>2980</v>
      </c>
      <c r="B438" s="34" t="s">
        <v>496</v>
      </c>
      <c r="C438" s="34">
        <v>8</v>
      </c>
      <c r="D438" s="34">
        <v>0</v>
      </c>
      <c r="E438" s="29" t="s">
        <v>519</v>
      </c>
      <c r="F438" s="30"/>
      <c r="G438" s="31">
        <f>SUM(G440)</f>
        <v>0</v>
      </c>
      <c r="H438" s="31">
        <f t="shared" ref="H438:O438" si="304">SUM(H440)</f>
        <v>0</v>
      </c>
      <c r="I438" s="31">
        <f t="shared" si="304"/>
        <v>0</v>
      </c>
      <c r="J438" s="31">
        <f t="shared" si="304"/>
        <v>0</v>
      </c>
      <c r="K438" s="31">
        <f t="shared" si="304"/>
        <v>0</v>
      </c>
      <c r="L438" s="31">
        <f t="shared" si="304"/>
        <v>0</v>
      </c>
      <c r="M438" s="211">
        <f t="shared" si="304"/>
        <v>0</v>
      </c>
      <c r="N438" s="31">
        <f t="shared" si="304"/>
        <v>0</v>
      </c>
      <c r="O438" s="31">
        <f t="shared" si="304"/>
        <v>0</v>
      </c>
      <c r="P438" s="32">
        <f t="shared" si="289"/>
        <v>0</v>
      </c>
      <c r="Q438" s="32">
        <f t="shared" si="289"/>
        <v>0</v>
      </c>
      <c r="R438" s="32">
        <f t="shared" si="289"/>
        <v>0</v>
      </c>
      <c r="S438" s="211">
        <f t="shared" ref="S438:X438" si="305">SUM(S440)</f>
        <v>0</v>
      </c>
      <c r="T438" s="31">
        <f t="shared" si="305"/>
        <v>0</v>
      </c>
      <c r="U438" s="31">
        <f t="shared" si="305"/>
        <v>0</v>
      </c>
      <c r="V438" s="211">
        <f t="shared" si="305"/>
        <v>0</v>
      </c>
      <c r="W438" s="31">
        <f t="shared" si="305"/>
        <v>0</v>
      </c>
      <c r="X438" s="31">
        <f t="shared" si="305"/>
        <v>0</v>
      </c>
      <c r="Y438" s="33"/>
      <c r="AA438" s="197"/>
      <c r="AB438" s="196"/>
      <c r="AC438" s="196"/>
    </row>
    <row r="439" spans="1:29">
      <c r="A439" s="17"/>
      <c r="B439" s="35"/>
      <c r="C439" s="35"/>
      <c r="D439" s="35"/>
      <c r="E439" s="36" t="s">
        <v>111</v>
      </c>
      <c r="F439" s="37"/>
      <c r="G439" s="38"/>
      <c r="H439" s="38"/>
      <c r="I439" s="38"/>
      <c r="J439" s="38"/>
      <c r="K439" s="38"/>
      <c r="L439" s="38"/>
      <c r="M439" s="212"/>
      <c r="N439" s="38"/>
      <c r="O439" s="38"/>
      <c r="P439" s="33">
        <f t="shared" si="289"/>
        <v>0</v>
      </c>
      <c r="Q439" s="33">
        <f t="shared" si="289"/>
        <v>0</v>
      </c>
      <c r="R439" s="33">
        <f t="shared" si="289"/>
        <v>0</v>
      </c>
      <c r="S439" s="212"/>
      <c r="T439" s="38"/>
      <c r="U439" s="38"/>
      <c r="V439" s="212"/>
      <c r="W439" s="38"/>
      <c r="X439" s="38"/>
      <c r="Y439" s="33"/>
      <c r="AA439" s="197"/>
      <c r="AB439" s="196"/>
      <c r="AC439" s="196"/>
    </row>
    <row r="440" spans="1:29">
      <c r="A440" s="17">
        <v>2981</v>
      </c>
      <c r="B440" s="35" t="s">
        <v>496</v>
      </c>
      <c r="C440" s="35">
        <v>8</v>
      </c>
      <c r="D440" s="35">
        <v>1</v>
      </c>
      <c r="E440" s="36" t="s">
        <v>519</v>
      </c>
      <c r="F440" s="37"/>
      <c r="G440" s="38">
        <f t="shared" ref="G440:O440" si="306">G441</f>
        <v>0</v>
      </c>
      <c r="H440" s="38">
        <f t="shared" si="306"/>
        <v>0</v>
      </c>
      <c r="I440" s="38">
        <f t="shared" si="306"/>
        <v>0</v>
      </c>
      <c r="J440" s="38">
        <f t="shared" si="306"/>
        <v>0</v>
      </c>
      <c r="K440" s="38">
        <f t="shared" si="306"/>
        <v>0</v>
      </c>
      <c r="L440" s="38">
        <f t="shared" si="306"/>
        <v>0</v>
      </c>
      <c r="M440" s="212">
        <f t="shared" si="306"/>
        <v>0</v>
      </c>
      <c r="N440" s="38">
        <f t="shared" si="306"/>
        <v>0</v>
      </c>
      <c r="O440" s="38">
        <f t="shared" si="306"/>
        <v>0</v>
      </c>
      <c r="P440" s="33">
        <f t="shared" si="289"/>
        <v>0</v>
      </c>
      <c r="Q440" s="33">
        <f t="shared" si="289"/>
        <v>0</v>
      </c>
      <c r="R440" s="33">
        <f t="shared" si="289"/>
        <v>0</v>
      </c>
      <c r="S440" s="212">
        <f t="shared" ref="S440:X440" si="307">S441</f>
        <v>0</v>
      </c>
      <c r="T440" s="38">
        <f t="shared" si="307"/>
        <v>0</v>
      </c>
      <c r="U440" s="38">
        <f t="shared" si="307"/>
        <v>0</v>
      </c>
      <c r="V440" s="212">
        <f t="shared" si="307"/>
        <v>0</v>
      </c>
      <c r="W440" s="38">
        <f t="shared" si="307"/>
        <v>0</v>
      </c>
      <c r="X440" s="38">
        <f t="shared" si="307"/>
        <v>0</v>
      </c>
      <c r="Y440" s="33"/>
      <c r="AA440" s="197"/>
      <c r="AB440" s="196"/>
      <c r="AC440" s="196"/>
    </row>
    <row r="441" spans="1:29">
      <c r="A441" s="17"/>
      <c r="B441" s="35"/>
      <c r="C441" s="35"/>
      <c r="D441" s="35"/>
      <c r="E441" s="36">
        <v>4637</v>
      </c>
      <c r="F441" s="37"/>
      <c r="G441" s="38">
        <f>SUM(H441:I441)</f>
        <v>0</v>
      </c>
      <c r="H441" s="38"/>
      <c r="I441" s="38"/>
      <c r="J441" s="38">
        <f>SUM(K441:L441)</f>
        <v>0</v>
      </c>
      <c r="K441" s="38"/>
      <c r="L441" s="38"/>
      <c r="M441" s="212">
        <f>SUM(N441:O441)</f>
        <v>0</v>
      </c>
      <c r="N441" s="38"/>
      <c r="O441" s="38"/>
      <c r="P441" s="33">
        <f t="shared" si="289"/>
        <v>0</v>
      </c>
      <c r="Q441" s="33">
        <f t="shared" si="289"/>
        <v>0</v>
      </c>
      <c r="R441" s="33">
        <f t="shared" si="289"/>
        <v>0</v>
      </c>
      <c r="S441" s="212">
        <f>SUM(T441:U441)</f>
        <v>0</v>
      </c>
      <c r="T441" s="38"/>
      <c r="U441" s="38"/>
      <c r="V441" s="212">
        <f>SUM(W441:X441)</f>
        <v>0</v>
      </c>
      <c r="W441" s="38"/>
      <c r="X441" s="38"/>
      <c r="Y441" s="33"/>
      <c r="AA441" s="197"/>
      <c r="AB441" s="196"/>
      <c r="AC441" s="196"/>
    </row>
    <row r="442" spans="1:29" ht="31.5">
      <c r="A442" s="13">
        <v>3000</v>
      </c>
      <c r="B442" s="34" t="s">
        <v>520</v>
      </c>
      <c r="C442" s="34">
        <v>0</v>
      </c>
      <c r="D442" s="34">
        <v>0</v>
      </c>
      <c r="E442" s="29" t="s">
        <v>521</v>
      </c>
      <c r="F442" s="30"/>
      <c r="G442" s="31">
        <f>SUM(G444,G448,G451,G457,G461,G464,G469,G476,G480)</f>
        <v>20763.400000000001</v>
      </c>
      <c r="H442" s="31">
        <f t="shared" ref="H442:O442" si="308">SUM(H444,H448,H451,H457,H461,H464,H469,H476,H480)</f>
        <v>20763.400000000001</v>
      </c>
      <c r="I442" s="31">
        <f t="shared" si="308"/>
        <v>0</v>
      </c>
      <c r="J442" s="31">
        <f t="shared" si="308"/>
        <v>70306</v>
      </c>
      <c r="K442" s="31">
        <f t="shared" si="308"/>
        <v>70306</v>
      </c>
      <c r="L442" s="31">
        <f t="shared" si="308"/>
        <v>0</v>
      </c>
      <c r="M442" s="211">
        <f t="shared" si="308"/>
        <v>71806</v>
      </c>
      <c r="N442" s="31">
        <f t="shared" si="308"/>
        <v>71806</v>
      </c>
      <c r="O442" s="31">
        <f t="shared" si="308"/>
        <v>0</v>
      </c>
      <c r="P442" s="32">
        <f t="shared" si="289"/>
        <v>1500</v>
      </c>
      <c r="Q442" s="32">
        <f t="shared" si="289"/>
        <v>1500</v>
      </c>
      <c r="R442" s="32">
        <f t="shared" si="289"/>
        <v>0</v>
      </c>
      <c r="S442" s="211">
        <f t="shared" ref="S442:X442" si="309">SUM(S444,S448,S451,S457,S461,S464,S469,S476,S480)</f>
        <v>71806</v>
      </c>
      <c r="T442" s="31">
        <f t="shared" si="309"/>
        <v>71806</v>
      </c>
      <c r="U442" s="31">
        <f t="shared" si="309"/>
        <v>0</v>
      </c>
      <c r="V442" s="211">
        <f t="shared" si="309"/>
        <v>71806</v>
      </c>
      <c r="W442" s="31">
        <f t="shared" si="309"/>
        <v>71806</v>
      </c>
      <c r="X442" s="31">
        <f t="shared" si="309"/>
        <v>0</v>
      </c>
      <c r="Y442" s="33"/>
      <c r="AA442" s="197"/>
      <c r="AB442" s="196"/>
      <c r="AC442" s="196"/>
    </row>
    <row r="443" spans="1:29">
      <c r="A443" s="17"/>
      <c r="B443" s="35"/>
      <c r="C443" s="35"/>
      <c r="D443" s="35"/>
      <c r="E443" s="36" t="s">
        <v>5</v>
      </c>
      <c r="F443" s="37"/>
      <c r="G443" s="38"/>
      <c r="H443" s="38"/>
      <c r="I443" s="38"/>
      <c r="J443" s="38"/>
      <c r="K443" s="38"/>
      <c r="L443" s="38"/>
      <c r="M443" s="212"/>
      <c r="N443" s="38"/>
      <c r="O443" s="38"/>
      <c r="P443" s="33">
        <f t="shared" si="289"/>
        <v>0</v>
      </c>
      <c r="Q443" s="33">
        <f t="shared" si="289"/>
        <v>0</v>
      </c>
      <c r="R443" s="33">
        <f t="shared" si="289"/>
        <v>0</v>
      </c>
      <c r="S443" s="212"/>
      <c r="T443" s="38"/>
      <c r="U443" s="38"/>
      <c r="V443" s="212"/>
      <c r="W443" s="38"/>
      <c r="X443" s="38"/>
      <c r="Y443" s="33"/>
      <c r="AA443" s="197"/>
      <c r="AB443" s="196"/>
      <c r="AC443" s="196"/>
    </row>
    <row r="444" spans="1:29">
      <c r="A444" s="13">
        <v>3010</v>
      </c>
      <c r="B444" s="34" t="s">
        <v>520</v>
      </c>
      <c r="C444" s="34">
        <v>1</v>
      </c>
      <c r="D444" s="34">
        <v>0</v>
      </c>
      <c r="E444" s="29" t="s">
        <v>522</v>
      </c>
      <c r="F444" s="30"/>
      <c r="G444" s="31">
        <f>SUM(G446:G447)</f>
        <v>0</v>
      </c>
      <c r="H444" s="31">
        <f t="shared" ref="H444:O444" si="310">SUM(H446:H447)</f>
        <v>0</v>
      </c>
      <c r="I444" s="31">
        <f t="shared" si="310"/>
        <v>0</v>
      </c>
      <c r="J444" s="31">
        <f t="shared" si="310"/>
        <v>0</v>
      </c>
      <c r="K444" s="31">
        <f t="shared" si="310"/>
        <v>0</v>
      </c>
      <c r="L444" s="31">
        <f t="shared" si="310"/>
        <v>0</v>
      </c>
      <c r="M444" s="211">
        <f t="shared" si="310"/>
        <v>0</v>
      </c>
      <c r="N444" s="31">
        <f t="shared" si="310"/>
        <v>0</v>
      </c>
      <c r="O444" s="31">
        <f t="shared" si="310"/>
        <v>0</v>
      </c>
      <c r="P444" s="32">
        <f t="shared" si="289"/>
        <v>0</v>
      </c>
      <c r="Q444" s="32">
        <f t="shared" si="289"/>
        <v>0</v>
      </c>
      <c r="R444" s="32">
        <f t="shared" si="289"/>
        <v>0</v>
      </c>
      <c r="S444" s="211">
        <f t="shared" ref="S444:X444" si="311">SUM(S446:S447)</f>
        <v>0</v>
      </c>
      <c r="T444" s="31">
        <f t="shared" si="311"/>
        <v>0</v>
      </c>
      <c r="U444" s="31">
        <f t="shared" si="311"/>
        <v>0</v>
      </c>
      <c r="V444" s="211">
        <f t="shared" si="311"/>
        <v>0</v>
      </c>
      <c r="W444" s="31">
        <f t="shared" si="311"/>
        <v>0</v>
      </c>
      <c r="X444" s="31">
        <f t="shared" si="311"/>
        <v>0</v>
      </c>
      <c r="Y444" s="33"/>
      <c r="AA444" s="197"/>
      <c r="AB444" s="196"/>
      <c r="AC444" s="196"/>
    </row>
    <row r="445" spans="1:29">
      <c r="A445" s="17"/>
      <c r="B445" s="35"/>
      <c r="C445" s="35"/>
      <c r="D445" s="35"/>
      <c r="E445" s="36" t="s">
        <v>111</v>
      </c>
      <c r="F445" s="37"/>
      <c r="G445" s="38"/>
      <c r="H445" s="38"/>
      <c r="I445" s="38"/>
      <c r="J445" s="38"/>
      <c r="K445" s="38"/>
      <c r="L445" s="38"/>
      <c r="M445" s="212"/>
      <c r="N445" s="38"/>
      <c r="O445" s="38"/>
      <c r="P445" s="33">
        <f t="shared" si="289"/>
        <v>0</v>
      </c>
      <c r="Q445" s="33">
        <f t="shared" si="289"/>
        <v>0</v>
      </c>
      <c r="R445" s="33">
        <f t="shared" si="289"/>
        <v>0</v>
      </c>
      <c r="S445" s="212"/>
      <c r="T445" s="38"/>
      <c r="U445" s="38"/>
      <c r="V445" s="212"/>
      <c r="W445" s="38"/>
      <c r="X445" s="38"/>
      <c r="Y445" s="33"/>
      <c r="AA445" s="197"/>
      <c r="AB445" s="196"/>
      <c r="AC445" s="196"/>
    </row>
    <row r="446" spans="1:29">
      <c r="A446" s="17">
        <v>3011</v>
      </c>
      <c r="B446" s="35" t="s">
        <v>520</v>
      </c>
      <c r="C446" s="35">
        <v>1</v>
      </c>
      <c r="D446" s="35">
        <v>1</v>
      </c>
      <c r="E446" s="36" t="s">
        <v>523</v>
      </c>
      <c r="F446" s="37"/>
      <c r="G446" s="38">
        <f>SUM(H446:I446)</f>
        <v>0</v>
      </c>
      <c r="H446" s="38"/>
      <c r="I446" s="38"/>
      <c r="J446" s="38">
        <f>SUM(K446:L446)</f>
        <v>0</v>
      </c>
      <c r="K446" s="38"/>
      <c r="L446" s="38"/>
      <c r="M446" s="212">
        <f>SUM(N446:O446)</f>
        <v>0</v>
      </c>
      <c r="N446" s="38"/>
      <c r="O446" s="38"/>
      <c r="P446" s="33">
        <f t="shared" si="289"/>
        <v>0</v>
      </c>
      <c r="Q446" s="33">
        <f t="shared" si="289"/>
        <v>0</v>
      </c>
      <c r="R446" s="33">
        <f t="shared" si="289"/>
        <v>0</v>
      </c>
      <c r="S446" s="212">
        <f>SUM(T446:U446)</f>
        <v>0</v>
      </c>
      <c r="T446" s="38"/>
      <c r="U446" s="38"/>
      <c r="V446" s="212">
        <f>SUM(W446:X446)</f>
        <v>0</v>
      </c>
      <c r="W446" s="38"/>
      <c r="X446" s="38"/>
      <c r="Y446" s="33"/>
      <c r="AA446" s="197"/>
      <c r="AB446" s="196"/>
      <c r="AC446" s="196"/>
    </row>
    <row r="447" spans="1:29">
      <c r="A447" s="17">
        <v>3012</v>
      </c>
      <c r="B447" s="35" t="s">
        <v>520</v>
      </c>
      <c r="C447" s="35">
        <v>1</v>
      </c>
      <c r="D447" s="35">
        <v>2</v>
      </c>
      <c r="E447" s="36" t="s">
        <v>524</v>
      </c>
      <c r="F447" s="37"/>
      <c r="G447" s="38">
        <f>SUM(H447:I447)</f>
        <v>0</v>
      </c>
      <c r="H447" s="38"/>
      <c r="I447" s="38"/>
      <c r="J447" s="38">
        <f>SUM(K447:L447)</f>
        <v>0</v>
      </c>
      <c r="K447" s="38"/>
      <c r="L447" s="38"/>
      <c r="M447" s="212">
        <f>SUM(N447:O447)</f>
        <v>0</v>
      </c>
      <c r="N447" s="38"/>
      <c r="O447" s="38"/>
      <c r="P447" s="33">
        <f t="shared" si="289"/>
        <v>0</v>
      </c>
      <c r="Q447" s="33">
        <f t="shared" si="289"/>
        <v>0</v>
      </c>
      <c r="R447" s="33">
        <f t="shared" si="289"/>
        <v>0</v>
      </c>
      <c r="S447" s="212">
        <f>SUM(T447:U447)</f>
        <v>0</v>
      </c>
      <c r="T447" s="38"/>
      <c r="U447" s="38"/>
      <c r="V447" s="212">
        <f>SUM(W447:X447)</f>
        <v>0</v>
      </c>
      <c r="W447" s="38"/>
      <c r="X447" s="38"/>
      <c r="Y447" s="33"/>
      <c r="AA447" s="197"/>
      <c r="AB447" s="196"/>
      <c r="AC447" s="196"/>
    </row>
    <row r="448" spans="1:29">
      <c r="A448" s="13">
        <v>3020</v>
      </c>
      <c r="B448" s="34" t="s">
        <v>520</v>
      </c>
      <c r="C448" s="34">
        <v>2</v>
      </c>
      <c r="D448" s="34">
        <v>0</v>
      </c>
      <c r="E448" s="29" t="s">
        <v>525</v>
      </c>
      <c r="F448" s="30"/>
      <c r="G448" s="31">
        <f>SUM(G450)</f>
        <v>0</v>
      </c>
      <c r="H448" s="31">
        <f t="shared" ref="H448:O448" si="312">SUM(H450)</f>
        <v>0</v>
      </c>
      <c r="I448" s="31">
        <f t="shared" si="312"/>
        <v>0</v>
      </c>
      <c r="J448" s="31">
        <f t="shared" si="312"/>
        <v>0</v>
      </c>
      <c r="K448" s="31">
        <f t="shared" si="312"/>
        <v>0</v>
      </c>
      <c r="L448" s="31">
        <f t="shared" si="312"/>
        <v>0</v>
      </c>
      <c r="M448" s="211">
        <f t="shared" si="312"/>
        <v>0</v>
      </c>
      <c r="N448" s="31">
        <f t="shared" si="312"/>
        <v>0</v>
      </c>
      <c r="O448" s="31">
        <f t="shared" si="312"/>
        <v>0</v>
      </c>
      <c r="P448" s="32">
        <f t="shared" si="289"/>
        <v>0</v>
      </c>
      <c r="Q448" s="32">
        <f t="shared" si="289"/>
        <v>0</v>
      </c>
      <c r="R448" s="32">
        <f t="shared" si="289"/>
        <v>0</v>
      </c>
      <c r="S448" s="211">
        <f t="shared" ref="S448:X448" si="313">SUM(S450)</f>
        <v>0</v>
      </c>
      <c r="T448" s="31">
        <f t="shared" si="313"/>
        <v>0</v>
      </c>
      <c r="U448" s="31">
        <f t="shared" si="313"/>
        <v>0</v>
      </c>
      <c r="V448" s="211">
        <f t="shared" si="313"/>
        <v>0</v>
      </c>
      <c r="W448" s="31">
        <f t="shared" si="313"/>
        <v>0</v>
      </c>
      <c r="X448" s="31">
        <f t="shared" si="313"/>
        <v>0</v>
      </c>
      <c r="Y448" s="33"/>
      <c r="AA448" s="197"/>
      <c r="AB448" s="196"/>
      <c r="AC448" s="196"/>
    </row>
    <row r="449" spans="1:29">
      <c r="A449" s="17"/>
      <c r="B449" s="35"/>
      <c r="C449" s="35"/>
      <c r="D449" s="35"/>
      <c r="E449" s="36" t="s">
        <v>111</v>
      </c>
      <c r="F449" s="37"/>
      <c r="G449" s="38"/>
      <c r="H449" s="38"/>
      <c r="I449" s="38"/>
      <c r="J449" s="38"/>
      <c r="K449" s="38"/>
      <c r="L449" s="38"/>
      <c r="M449" s="212"/>
      <c r="N449" s="38"/>
      <c r="O449" s="38"/>
      <c r="P449" s="33">
        <f t="shared" si="289"/>
        <v>0</v>
      </c>
      <c r="Q449" s="33">
        <f t="shared" si="289"/>
        <v>0</v>
      </c>
      <c r="R449" s="33">
        <f t="shared" si="289"/>
        <v>0</v>
      </c>
      <c r="S449" s="212"/>
      <c r="T449" s="38"/>
      <c r="U449" s="38"/>
      <c r="V449" s="212"/>
      <c r="W449" s="38"/>
      <c r="X449" s="38"/>
      <c r="Y449" s="33"/>
      <c r="AA449" s="197"/>
      <c r="AB449" s="196"/>
      <c r="AC449" s="196"/>
    </row>
    <row r="450" spans="1:29">
      <c r="A450" s="17">
        <v>3021</v>
      </c>
      <c r="B450" s="35" t="s">
        <v>520</v>
      </c>
      <c r="C450" s="35">
        <v>2</v>
      </c>
      <c r="D450" s="35">
        <v>1</v>
      </c>
      <c r="E450" s="36" t="s">
        <v>525</v>
      </c>
      <c r="F450" s="37"/>
      <c r="G450" s="38">
        <f>SUM(H450:I450)</f>
        <v>0</v>
      </c>
      <c r="H450" s="38"/>
      <c r="I450" s="38"/>
      <c r="J450" s="38">
        <f>SUM(K450:L450)</f>
        <v>0</v>
      </c>
      <c r="K450" s="38"/>
      <c r="L450" s="38"/>
      <c r="M450" s="212">
        <f>SUM(N450:O450)</f>
        <v>0</v>
      </c>
      <c r="N450" s="38"/>
      <c r="O450" s="38"/>
      <c r="P450" s="33">
        <f t="shared" si="289"/>
        <v>0</v>
      </c>
      <c r="Q450" s="33">
        <f t="shared" si="289"/>
        <v>0</v>
      </c>
      <c r="R450" s="33">
        <f t="shared" si="289"/>
        <v>0</v>
      </c>
      <c r="S450" s="212">
        <f>SUM(T450:U450)</f>
        <v>0</v>
      </c>
      <c r="T450" s="38"/>
      <c r="U450" s="38"/>
      <c r="V450" s="212">
        <f>SUM(W450:X450)</f>
        <v>0</v>
      </c>
      <c r="W450" s="38"/>
      <c r="X450" s="38"/>
      <c r="Y450" s="33"/>
      <c r="AA450" s="197"/>
      <c r="AB450" s="196"/>
      <c r="AC450" s="196"/>
    </row>
    <row r="451" spans="1:29">
      <c r="A451" s="13">
        <v>3030</v>
      </c>
      <c r="B451" s="34" t="s">
        <v>520</v>
      </c>
      <c r="C451" s="34">
        <v>3</v>
      </c>
      <c r="D451" s="34">
        <v>0</v>
      </c>
      <c r="E451" s="57" t="s">
        <v>526</v>
      </c>
      <c r="F451" s="47"/>
      <c r="G451" s="31">
        <f>SUM(G453)</f>
        <v>1399</v>
      </c>
      <c r="H451" s="31">
        <f t="shared" ref="H451:O451" si="314">SUM(H453)</f>
        <v>1399</v>
      </c>
      <c r="I451" s="31">
        <f t="shared" si="314"/>
        <v>0</v>
      </c>
      <c r="J451" s="31">
        <f t="shared" si="314"/>
        <v>2606</v>
      </c>
      <c r="K451" s="31">
        <f t="shared" si="314"/>
        <v>2606</v>
      </c>
      <c r="L451" s="31">
        <f t="shared" si="314"/>
        <v>0</v>
      </c>
      <c r="M451" s="211">
        <f t="shared" si="314"/>
        <v>2606</v>
      </c>
      <c r="N451" s="31">
        <f t="shared" si="314"/>
        <v>2606</v>
      </c>
      <c r="O451" s="31">
        <f t="shared" si="314"/>
        <v>0</v>
      </c>
      <c r="P451" s="32">
        <f t="shared" si="289"/>
        <v>0</v>
      </c>
      <c r="Q451" s="32">
        <f t="shared" si="289"/>
        <v>0</v>
      </c>
      <c r="R451" s="32">
        <f t="shared" si="289"/>
        <v>0</v>
      </c>
      <c r="S451" s="211">
        <f t="shared" ref="S451:X451" si="315">SUM(S453)</f>
        <v>2606</v>
      </c>
      <c r="T451" s="31">
        <f t="shared" si="315"/>
        <v>2606</v>
      </c>
      <c r="U451" s="31">
        <f t="shared" si="315"/>
        <v>0</v>
      </c>
      <c r="V451" s="211">
        <f t="shared" si="315"/>
        <v>2606</v>
      </c>
      <c r="W451" s="31">
        <f t="shared" si="315"/>
        <v>2606</v>
      </c>
      <c r="X451" s="31">
        <f t="shared" si="315"/>
        <v>0</v>
      </c>
      <c r="Y451" s="33"/>
      <c r="AA451" s="197"/>
      <c r="AB451" s="196"/>
      <c r="AC451" s="196"/>
    </row>
    <row r="452" spans="1:29">
      <c r="A452" s="17"/>
      <c r="B452" s="35"/>
      <c r="C452" s="35"/>
      <c r="D452" s="35"/>
      <c r="E452" s="36" t="s">
        <v>111</v>
      </c>
      <c r="F452" s="37"/>
      <c r="G452" s="38"/>
      <c r="H452" s="38"/>
      <c r="I452" s="38"/>
      <c r="J452" s="38"/>
      <c r="K452" s="38"/>
      <c r="L452" s="38"/>
      <c r="M452" s="212"/>
      <c r="N452" s="38"/>
      <c r="O452" s="38"/>
      <c r="P452" s="33">
        <f t="shared" si="289"/>
        <v>0</v>
      </c>
      <c r="Q452" s="33">
        <f t="shared" si="289"/>
        <v>0</v>
      </c>
      <c r="R452" s="33">
        <f t="shared" si="289"/>
        <v>0</v>
      </c>
      <c r="S452" s="212"/>
      <c r="T452" s="38"/>
      <c r="U452" s="38"/>
      <c r="V452" s="212"/>
      <c r="W452" s="38"/>
      <c r="X452" s="38"/>
      <c r="Y452" s="33"/>
      <c r="AA452" s="197"/>
      <c r="AB452" s="196"/>
      <c r="AC452" s="196"/>
    </row>
    <row r="453" spans="1:29">
      <c r="A453" s="17">
        <v>3031</v>
      </c>
      <c r="B453" s="35" t="s">
        <v>520</v>
      </c>
      <c r="C453" s="35">
        <v>3</v>
      </c>
      <c r="D453" s="35" t="s">
        <v>240</v>
      </c>
      <c r="E453" s="46" t="s">
        <v>526</v>
      </c>
      <c r="F453" s="47"/>
      <c r="G453" s="38">
        <f t="shared" ref="G453:O453" si="316">SUM(G454:G455)</f>
        <v>1399</v>
      </c>
      <c r="H453" s="38">
        <f t="shared" si="316"/>
        <v>1399</v>
      </c>
      <c r="I453" s="38">
        <f t="shared" si="316"/>
        <v>0</v>
      </c>
      <c r="J453" s="38">
        <f t="shared" si="316"/>
        <v>2606</v>
      </c>
      <c r="K453" s="38">
        <f t="shared" si="316"/>
        <v>2606</v>
      </c>
      <c r="L453" s="38">
        <f t="shared" si="316"/>
        <v>0</v>
      </c>
      <c r="M453" s="212">
        <f t="shared" si="316"/>
        <v>2606</v>
      </c>
      <c r="N453" s="38">
        <f t="shared" si="316"/>
        <v>2606</v>
      </c>
      <c r="O453" s="38">
        <f t="shared" si="316"/>
        <v>0</v>
      </c>
      <c r="P453" s="33">
        <f t="shared" si="289"/>
        <v>0</v>
      </c>
      <c r="Q453" s="33">
        <f t="shared" si="289"/>
        <v>0</v>
      </c>
      <c r="R453" s="33">
        <f t="shared" si="289"/>
        <v>0</v>
      </c>
      <c r="S453" s="212">
        <f t="shared" ref="S453:X453" si="317">SUM(S454:S455)</f>
        <v>2606</v>
      </c>
      <c r="T453" s="38">
        <f t="shared" si="317"/>
        <v>2606</v>
      </c>
      <c r="U453" s="38">
        <f t="shared" si="317"/>
        <v>0</v>
      </c>
      <c r="V453" s="212">
        <f t="shared" si="317"/>
        <v>2606</v>
      </c>
      <c r="W453" s="38">
        <f t="shared" si="317"/>
        <v>2606</v>
      </c>
      <c r="X453" s="38">
        <f t="shared" si="317"/>
        <v>0</v>
      </c>
      <c r="Y453" s="33"/>
      <c r="AA453" s="197"/>
      <c r="AB453" s="196"/>
      <c r="AC453" s="196"/>
    </row>
    <row r="454" spans="1:29">
      <c r="A454" s="17"/>
      <c r="B454" s="35"/>
      <c r="C454" s="35"/>
      <c r="D454" s="35"/>
      <c r="E454" s="39" t="s">
        <v>411</v>
      </c>
      <c r="F454" s="40">
        <v>4239</v>
      </c>
      <c r="G454" s="38">
        <f>SUM(H454:I454)</f>
        <v>1399</v>
      </c>
      <c r="H454" s="38">
        <v>1399</v>
      </c>
      <c r="I454" s="38"/>
      <c r="J454" s="38">
        <f>SUM(K454:L454)</f>
        <v>2606</v>
      </c>
      <c r="K454" s="38">
        <v>2606</v>
      </c>
      <c r="L454" s="38"/>
      <c r="M454" s="212">
        <f t="shared" ref="M454" si="318">SUM(N454:O454)</f>
        <v>2606</v>
      </c>
      <c r="N454" s="38">
        <f>+K454</f>
        <v>2606</v>
      </c>
      <c r="O454" s="38"/>
      <c r="P454" s="33">
        <f t="shared" si="289"/>
        <v>0</v>
      </c>
      <c r="Q454" s="33">
        <f t="shared" si="289"/>
        <v>0</v>
      </c>
      <c r="R454" s="33">
        <f t="shared" si="289"/>
        <v>0</v>
      </c>
      <c r="S454" s="212">
        <f t="shared" ref="S454" si="319">SUM(T454:U454)</f>
        <v>2606</v>
      </c>
      <c r="T454" s="38">
        <f>+N454</f>
        <v>2606</v>
      </c>
      <c r="U454" s="38"/>
      <c r="V454" s="212">
        <f t="shared" ref="V454" si="320">SUM(W454:X454)</f>
        <v>2606</v>
      </c>
      <c r="W454" s="38">
        <f>+T454</f>
        <v>2606</v>
      </c>
      <c r="X454" s="38"/>
      <c r="Y454" s="33"/>
      <c r="AA454" s="197"/>
      <c r="AB454" s="196"/>
      <c r="AC454" s="196"/>
    </row>
    <row r="455" spans="1:29">
      <c r="A455" s="17"/>
      <c r="B455" s="35"/>
      <c r="C455" s="35"/>
      <c r="D455" s="35"/>
      <c r="E455" s="39" t="s">
        <v>527</v>
      </c>
      <c r="F455" s="40">
        <v>4726</v>
      </c>
      <c r="G455" s="38">
        <f>SUM(H455:I455)</f>
        <v>0</v>
      </c>
      <c r="H455" s="38"/>
      <c r="I455" s="38"/>
      <c r="J455" s="38">
        <f>SUM(K455:L455)</f>
        <v>0</v>
      </c>
      <c r="K455" s="38"/>
      <c r="L455" s="38"/>
      <c r="M455" s="212">
        <f>SUM(N455:O455)</f>
        <v>0</v>
      </c>
      <c r="N455" s="38"/>
      <c r="O455" s="38"/>
      <c r="P455" s="33">
        <f t="shared" si="289"/>
        <v>0</v>
      </c>
      <c r="Q455" s="33">
        <f t="shared" si="289"/>
        <v>0</v>
      </c>
      <c r="R455" s="33">
        <f t="shared" si="289"/>
        <v>0</v>
      </c>
      <c r="S455" s="212">
        <f>SUM(T455:U455)</f>
        <v>0</v>
      </c>
      <c r="T455" s="38"/>
      <c r="U455" s="38"/>
      <c r="V455" s="212">
        <f>SUM(W455:X455)</f>
        <v>0</v>
      </c>
      <c r="W455" s="38"/>
      <c r="X455" s="38"/>
      <c r="Y455" s="33"/>
      <c r="AA455" s="197"/>
      <c r="AB455" s="196"/>
      <c r="AC455" s="196"/>
    </row>
    <row r="456" spans="1:29">
      <c r="A456" s="17"/>
      <c r="B456" s="35"/>
      <c r="C456" s="35"/>
      <c r="D456" s="35"/>
      <c r="E456" s="36"/>
      <c r="F456" s="37"/>
      <c r="G456" s="38">
        <f>SUM(H456:I456)</f>
        <v>0</v>
      </c>
      <c r="H456" s="38"/>
      <c r="I456" s="38"/>
      <c r="J456" s="38">
        <f>SUM(K456:L456)</f>
        <v>0</v>
      </c>
      <c r="K456" s="38"/>
      <c r="L456" s="38"/>
      <c r="M456" s="212">
        <f>SUM(N456:O456)</f>
        <v>0</v>
      </c>
      <c r="N456" s="38"/>
      <c r="O456" s="38"/>
      <c r="P456" s="33">
        <f t="shared" si="289"/>
        <v>0</v>
      </c>
      <c r="Q456" s="33">
        <f t="shared" si="289"/>
        <v>0</v>
      </c>
      <c r="R456" s="33">
        <f t="shared" si="289"/>
        <v>0</v>
      </c>
      <c r="S456" s="212">
        <f>SUM(T456:U456)</f>
        <v>0</v>
      </c>
      <c r="T456" s="38"/>
      <c r="U456" s="38"/>
      <c r="V456" s="212">
        <f>SUM(W456:X456)</f>
        <v>0</v>
      </c>
      <c r="W456" s="38"/>
      <c r="X456" s="38"/>
      <c r="Y456" s="33"/>
      <c r="AA456" s="197"/>
      <c r="AB456" s="196"/>
      <c r="AC456" s="196"/>
    </row>
    <row r="457" spans="1:29">
      <c r="A457" s="13">
        <v>3040</v>
      </c>
      <c r="B457" s="34" t="s">
        <v>520</v>
      </c>
      <c r="C457" s="34">
        <v>4</v>
      </c>
      <c r="D457" s="34">
        <v>0</v>
      </c>
      <c r="E457" s="29" t="s">
        <v>528</v>
      </c>
      <c r="F457" s="30"/>
      <c r="G457" s="31">
        <f>SUM(G459)</f>
        <v>6105</v>
      </c>
      <c r="H457" s="31">
        <f t="shared" ref="H457:O457" si="321">SUM(H459)</f>
        <v>6105</v>
      </c>
      <c r="I457" s="31">
        <f t="shared" si="321"/>
        <v>0</v>
      </c>
      <c r="J457" s="31">
        <f t="shared" si="321"/>
        <v>40000</v>
      </c>
      <c r="K457" s="31">
        <f t="shared" si="321"/>
        <v>40000</v>
      </c>
      <c r="L457" s="31">
        <f t="shared" si="321"/>
        <v>0</v>
      </c>
      <c r="M457" s="211">
        <f t="shared" si="321"/>
        <v>40000</v>
      </c>
      <c r="N457" s="31">
        <f t="shared" si="321"/>
        <v>40000</v>
      </c>
      <c r="O457" s="31">
        <f t="shared" si="321"/>
        <v>0</v>
      </c>
      <c r="P457" s="32">
        <f t="shared" si="289"/>
        <v>0</v>
      </c>
      <c r="Q457" s="32">
        <f t="shared" si="289"/>
        <v>0</v>
      </c>
      <c r="R457" s="32">
        <f t="shared" si="289"/>
        <v>0</v>
      </c>
      <c r="S457" s="211">
        <f t="shared" ref="S457:X457" si="322">SUM(S459)</f>
        <v>40000</v>
      </c>
      <c r="T457" s="31">
        <f t="shared" si="322"/>
        <v>40000</v>
      </c>
      <c r="U457" s="31">
        <f t="shared" si="322"/>
        <v>0</v>
      </c>
      <c r="V457" s="211">
        <f t="shared" si="322"/>
        <v>40000</v>
      </c>
      <c r="W457" s="31">
        <f t="shared" si="322"/>
        <v>40000</v>
      </c>
      <c r="X457" s="31">
        <f t="shared" si="322"/>
        <v>0</v>
      </c>
      <c r="Y457" s="33"/>
      <c r="AA457" s="197"/>
      <c r="AB457" s="196"/>
      <c r="AC457" s="196"/>
    </row>
    <row r="458" spans="1:29">
      <c r="A458" s="17"/>
      <c r="B458" s="35"/>
      <c r="C458" s="35"/>
      <c r="D458" s="35"/>
      <c r="E458" s="36" t="s">
        <v>111</v>
      </c>
      <c r="F458" s="37"/>
      <c r="G458" s="38"/>
      <c r="H458" s="38"/>
      <c r="I458" s="38"/>
      <c r="J458" s="38"/>
      <c r="K458" s="38"/>
      <c r="L458" s="38"/>
      <c r="M458" s="212"/>
      <c r="N458" s="38"/>
      <c r="O458" s="38"/>
      <c r="P458" s="33">
        <f t="shared" si="289"/>
        <v>0</v>
      </c>
      <c r="Q458" s="33">
        <f t="shared" si="289"/>
        <v>0</v>
      </c>
      <c r="R458" s="33">
        <f t="shared" si="289"/>
        <v>0</v>
      </c>
      <c r="S458" s="212"/>
      <c r="T458" s="38"/>
      <c r="U458" s="38"/>
      <c r="V458" s="212"/>
      <c r="W458" s="38"/>
      <c r="X458" s="38"/>
      <c r="Y458" s="33"/>
      <c r="AA458" s="197"/>
      <c r="AB458" s="196"/>
      <c r="AC458" s="196"/>
    </row>
    <row r="459" spans="1:29">
      <c r="A459" s="17">
        <v>3041</v>
      </c>
      <c r="B459" s="35" t="s">
        <v>520</v>
      </c>
      <c r="C459" s="35">
        <v>4</v>
      </c>
      <c r="D459" s="35">
        <v>1</v>
      </c>
      <c r="E459" s="36" t="s">
        <v>528</v>
      </c>
      <c r="F459" s="37"/>
      <c r="G459" s="38">
        <f t="shared" ref="G459:O459" si="323">SUM(G460)</f>
        <v>6105</v>
      </c>
      <c r="H459" s="38">
        <f t="shared" si="323"/>
        <v>6105</v>
      </c>
      <c r="I459" s="38">
        <f t="shared" si="323"/>
        <v>0</v>
      </c>
      <c r="J459" s="38">
        <f t="shared" si="323"/>
        <v>40000</v>
      </c>
      <c r="K459" s="38">
        <f t="shared" si="323"/>
        <v>40000</v>
      </c>
      <c r="L459" s="38">
        <f t="shared" si="323"/>
        <v>0</v>
      </c>
      <c r="M459" s="212">
        <f t="shared" si="323"/>
        <v>40000</v>
      </c>
      <c r="N459" s="38">
        <f t="shared" si="323"/>
        <v>40000</v>
      </c>
      <c r="O459" s="38">
        <f t="shared" si="323"/>
        <v>0</v>
      </c>
      <c r="P459" s="33">
        <f t="shared" si="289"/>
        <v>0</v>
      </c>
      <c r="Q459" s="33">
        <f t="shared" si="289"/>
        <v>0</v>
      </c>
      <c r="R459" s="33">
        <f t="shared" si="289"/>
        <v>0</v>
      </c>
      <c r="S459" s="212">
        <f t="shared" ref="S459:X459" si="324">SUM(S460)</f>
        <v>40000</v>
      </c>
      <c r="T459" s="38">
        <f t="shared" si="324"/>
        <v>40000</v>
      </c>
      <c r="U459" s="38">
        <f t="shared" si="324"/>
        <v>0</v>
      </c>
      <c r="V459" s="212">
        <f t="shared" si="324"/>
        <v>40000</v>
      </c>
      <c r="W459" s="38">
        <f t="shared" si="324"/>
        <v>40000</v>
      </c>
      <c r="X459" s="38">
        <f t="shared" si="324"/>
        <v>0</v>
      </c>
      <c r="Y459" s="33"/>
      <c r="AA459" s="197"/>
      <c r="AB459" s="196"/>
      <c r="AC459" s="196"/>
    </row>
    <row r="460" spans="1:29">
      <c r="A460" s="17"/>
      <c r="B460" s="35"/>
      <c r="C460" s="35"/>
      <c r="D460" s="35"/>
      <c r="E460" s="36" t="s">
        <v>529</v>
      </c>
      <c r="F460" s="37">
        <v>4729</v>
      </c>
      <c r="G460" s="38">
        <f>SUM(H460:I460)</f>
        <v>6105</v>
      </c>
      <c r="H460" s="38">
        <v>6105</v>
      </c>
      <c r="I460" s="38"/>
      <c r="J460" s="38">
        <f>SUM(K460:L460)</f>
        <v>40000</v>
      </c>
      <c r="K460" s="38">
        <v>40000</v>
      </c>
      <c r="L460" s="38"/>
      <c r="M460" s="212">
        <f t="shared" ref="M460" si="325">SUM(N460:O460)</f>
        <v>40000</v>
      </c>
      <c r="N460" s="38">
        <f>+K460</f>
        <v>40000</v>
      </c>
      <c r="O460" s="38"/>
      <c r="P460" s="33">
        <f t="shared" si="289"/>
        <v>0</v>
      </c>
      <c r="Q460" s="33">
        <f t="shared" si="289"/>
        <v>0</v>
      </c>
      <c r="R460" s="33">
        <f t="shared" si="289"/>
        <v>0</v>
      </c>
      <c r="S460" s="212">
        <f t="shared" ref="S460" si="326">SUM(T460:U460)</f>
        <v>40000</v>
      </c>
      <c r="T460" s="38">
        <f>+N460</f>
        <v>40000</v>
      </c>
      <c r="U460" s="38"/>
      <c r="V460" s="212">
        <f t="shared" ref="V460" si="327">SUM(W460:X460)</f>
        <v>40000</v>
      </c>
      <c r="W460" s="38">
        <f>+T460</f>
        <v>40000</v>
      </c>
      <c r="X460" s="38"/>
      <c r="Y460" s="33"/>
      <c r="AA460" s="197"/>
      <c r="AB460" s="196"/>
      <c r="AC460" s="196"/>
    </row>
    <row r="461" spans="1:29">
      <c r="A461" s="13">
        <v>3050</v>
      </c>
      <c r="B461" s="34" t="s">
        <v>520</v>
      </c>
      <c r="C461" s="34">
        <v>5</v>
      </c>
      <c r="D461" s="34">
        <v>0</v>
      </c>
      <c r="E461" s="29" t="s">
        <v>530</v>
      </c>
      <c r="F461" s="30"/>
      <c r="G461" s="31">
        <f>SUM(G463)</f>
        <v>0</v>
      </c>
      <c r="H461" s="31">
        <f t="shared" ref="H461:O461" si="328">SUM(H463)</f>
        <v>0</v>
      </c>
      <c r="I461" s="31">
        <f t="shared" si="328"/>
        <v>0</v>
      </c>
      <c r="J461" s="31">
        <f t="shared" si="328"/>
        <v>0</v>
      </c>
      <c r="K461" s="31">
        <f t="shared" si="328"/>
        <v>0</v>
      </c>
      <c r="L461" s="31">
        <f t="shared" si="328"/>
        <v>0</v>
      </c>
      <c r="M461" s="211">
        <f t="shared" si="328"/>
        <v>0</v>
      </c>
      <c r="N461" s="31">
        <f t="shared" si="328"/>
        <v>0</v>
      </c>
      <c r="O461" s="31">
        <f t="shared" si="328"/>
        <v>0</v>
      </c>
      <c r="P461" s="32">
        <f t="shared" si="289"/>
        <v>0</v>
      </c>
      <c r="Q461" s="32">
        <f t="shared" si="289"/>
        <v>0</v>
      </c>
      <c r="R461" s="32">
        <f t="shared" si="289"/>
        <v>0</v>
      </c>
      <c r="S461" s="211">
        <f t="shared" ref="S461:X461" si="329">SUM(S463)</f>
        <v>0</v>
      </c>
      <c r="T461" s="31">
        <f t="shared" si="329"/>
        <v>0</v>
      </c>
      <c r="U461" s="31">
        <f t="shared" si="329"/>
        <v>0</v>
      </c>
      <c r="V461" s="211">
        <f t="shared" si="329"/>
        <v>0</v>
      </c>
      <c r="W461" s="31">
        <f t="shared" si="329"/>
        <v>0</v>
      </c>
      <c r="X461" s="31">
        <f t="shared" si="329"/>
        <v>0</v>
      </c>
      <c r="Y461" s="33"/>
      <c r="AA461" s="197"/>
      <c r="AB461" s="196"/>
      <c r="AC461" s="196"/>
    </row>
    <row r="462" spans="1:29">
      <c r="A462" s="17"/>
      <c r="B462" s="35"/>
      <c r="C462" s="35"/>
      <c r="D462" s="35"/>
      <c r="E462" s="36" t="s">
        <v>111</v>
      </c>
      <c r="F462" s="37"/>
      <c r="G462" s="38"/>
      <c r="H462" s="38"/>
      <c r="I462" s="38"/>
      <c r="J462" s="38"/>
      <c r="K462" s="38"/>
      <c r="L462" s="38"/>
      <c r="M462" s="212"/>
      <c r="N462" s="38"/>
      <c r="O462" s="38"/>
      <c r="P462" s="33">
        <f t="shared" si="289"/>
        <v>0</v>
      </c>
      <c r="Q462" s="33">
        <f t="shared" si="289"/>
        <v>0</v>
      </c>
      <c r="R462" s="33">
        <f t="shared" si="289"/>
        <v>0</v>
      </c>
      <c r="S462" s="212"/>
      <c r="T462" s="38"/>
      <c r="U462" s="38"/>
      <c r="V462" s="212"/>
      <c r="W462" s="38"/>
      <c r="X462" s="38"/>
      <c r="Y462" s="33"/>
      <c r="AA462" s="197"/>
      <c r="AB462" s="196"/>
      <c r="AC462" s="196"/>
    </row>
    <row r="463" spans="1:29">
      <c r="A463" s="17">
        <v>3051</v>
      </c>
      <c r="B463" s="35" t="s">
        <v>520</v>
      </c>
      <c r="C463" s="35">
        <v>5</v>
      </c>
      <c r="D463" s="35">
        <v>1</v>
      </c>
      <c r="E463" s="36" t="s">
        <v>530</v>
      </c>
      <c r="F463" s="37"/>
      <c r="G463" s="38">
        <f>SUM(H463:I463)</f>
        <v>0</v>
      </c>
      <c r="H463" s="38"/>
      <c r="I463" s="38"/>
      <c r="J463" s="38">
        <f>SUM(K463:L463)</f>
        <v>0</v>
      </c>
      <c r="K463" s="38"/>
      <c r="L463" s="38"/>
      <c r="M463" s="212">
        <f>SUM(N463:O463)</f>
        <v>0</v>
      </c>
      <c r="N463" s="38"/>
      <c r="O463" s="38"/>
      <c r="P463" s="33">
        <f t="shared" si="289"/>
        <v>0</v>
      </c>
      <c r="Q463" s="33">
        <f t="shared" si="289"/>
        <v>0</v>
      </c>
      <c r="R463" s="33">
        <f t="shared" si="289"/>
        <v>0</v>
      </c>
      <c r="S463" s="212">
        <f>SUM(T463:U463)</f>
        <v>0</v>
      </c>
      <c r="T463" s="38"/>
      <c r="U463" s="38"/>
      <c r="V463" s="212">
        <f>SUM(W463:X463)</f>
        <v>0</v>
      </c>
      <c r="W463" s="38"/>
      <c r="X463" s="38"/>
      <c r="Y463" s="33"/>
      <c r="AA463" s="197"/>
      <c r="AB463" s="196"/>
      <c r="AC463" s="196"/>
    </row>
    <row r="464" spans="1:29">
      <c r="A464" s="13">
        <v>3060</v>
      </c>
      <c r="B464" s="34" t="s">
        <v>520</v>
      </c>
      <c r="C464" s="34">
        <v>6</v>
      </c>
      <c r="D464" s="34">
        <v>0</v>
      </c>
      <c r="E464" s="29" t="s">
        <v>531</v>
      </c>
      <c r="F464" s="30"/>
      <c r="G464" s="31">
        <f>SUM(G466)</f>
        <v>240</v>
      </c>
      <c r="H464" s="31">
        <f t="shared" ref="H464:O464" si="330">SUM(H466)</f>
        <v>240</v>
      </c>
      <c r="I464" s="31">
        <f t="shared" si="330"/>
        <v>0</v>
      </c>
      <c r="J464" s="31">
        <f t="shared" si="330"/>
        <v>1200</v>
      </c>
      <c r="K464" s="31">
        <f t="shared" si="330"/>
        <v>1200</v>
      </c>
      <c r="L464" s="31">
        <f t="shared" si="330"/>
        <v>0</v>
      </c>
      <c r="M464" s="211">
        <f t="shared" si="330"/>
        <v>1200</v>
      </c>
      <c r="N464" s="31">
        <f t="shared" si="330"/>
        <v>1200</v>
      </c>
      <c r="O464" s="31">
        <f t="shared" si="330"/>
        <v>0</v>
      </c>
      <c r="P464" s="32">
        <f t="shared" si="289"/>
        <v>0</v>
      </c>
      <c r="Q464" s="32">
        <f t="shared" si="289"/>
        <v>0</v>
      </c>
      <c r="R464" s="32">
        <f t="shared" si="289"/>
        <v>0</v>
      </c>
      <c r="S464" s="211">
        <f t="shared" ref="S464:X464" si="331">SUM(S466)</f>
        <v>1200</v>
      </c>
      <c r="T464" s="31">
        <f t="shared" si="331"/>
        <v>1200</v>
      </c>
      <c r="U464" s="31">
        <f t="shared" si="331"/>
        <v>0</v>
      </c>
      <c r="V464" s="211">
        <f t="shared" si="331"/>
        <v>1200</v>
      </c>
      <c r="W464" s="31">
        <f t="shared" si="331"/>
        <v>1200</v>
      </c>
      <c r="X464" s="31">
        <f t="shared" si="331"/>
        <v>0</v>
      </c>
      <c r="Y464" s="33"/>
      <c r="AA464" s="197"/>
      <c r="AB464" s="196"/>
      <c r="AC464" s="196"/>
    </row>
    <row r="465" spans="1:29">
      <c r="A465" s="17"/>
      <c r="B465" s="35"/>
      <c r="C465" s="35"/>
      <c r="D465" s="35"/>
      <c r="E465" s="36" t="s">
        <v>111</v>
      </c>
      <c r="F465" s="37"/>
      <c r="G465" s="38"/>
      <c r="H465" s="38"/>
      <c r="I465" s="38"/>
      <c r="J465" s="38"/>
      <c r="K465" s="38"/>
      <c r="L465" s="38"/>
      <c r="M465" s="212"/>
      <c r="N465" s="38"/>
      <c r="O465" s="38"/>
      <c r="P465" s="33">
        <f t="shared" si="289"/>
        <v>0</v>
      </c>
      <c r="Q465" s="33">
        <f t="shared" si="289"/>
        <v>0</v>
      </c>
      <c r="R465" s="33">
        <f t="shared" si="289"/>
        <v>0</v>
      </c>
      <c r="S465" s="212"/>
      <c r="T465" s="38"/>
      <c r="U465" s="38"/>
      <c r="V465" s="212"/>
      <c r="W465" s="38"/>
      <c r="X465" s="38"/>
      <c r="Y465" s="33"/>
      <c r="AA465" s="197"/>
      <c r="AB465" s="196"/>
      <c r="AC465" s="196"/>
    </row>
    <row r="466" spans="1:29">
      <c r="A466" s="17">
        <v>3061</v>
      </c>
      <c r="B466" s="35" t="s">
        <v>520</v>
      </c>
      <c r="C466" s="35">
        <v>6</v>
      </c>
      <c r="D466" s="35">
        <v>1</v>
      </c>
      <c r="E466" s="36" t="s">
        <v>531</v>
      </c>
      <c r="F466" s="37"/>
      <c r="G466" s="38">
        <f t="shared" ref="G466:L466" si="332">+G467+G468</f>
        <v>240</v>
      </c>
      <c r="H466" s="38">
        <f t="shared" si="332"/>
        <v>240</v>
      </c>
      <c r="I466" s="38">
        <f t="shared" si="332"/>
        <v>0</v>
      </c>
      <c r="J466" s="38">
        <f t="shared" si="332"/>
        <v>1200</v>
      </c>
      <c r="K466" s="38">
        <f t="shared" si="332"/>
        <v>1200</v>
      </c>
      <c r="L466" s="38">
        <f t="shared" si="332"/>
        <v>0</v>
      </c>
      <c r="M466" s="212">
        <f>SUM(M467)</f>
        <v>1200</v>
      </c>
      <c r="N466" s="38">
        <f>SUM(N467)</f>
        <v>1200</v>
      </c>
      <c r="O466" s="38">
        <f>SUM(O467)</f>
        <v>0</v>
      </c>
      <c r="P466" s="33">
        <f t="shared" si="289"/>
        <v>0</v>
      </c>
      <c r="Q466" s="33">
        <f t="shared" si="289"/>
        <v>0</v>
      </c>
      <c r="R466" s="33">
        <f t="shared" si="289"/>
        <v>0</v>
      </c>
      <c r="S466" s="212">
        <f t="shared" ref="S466:X466" si="333">SUM(S467)</f>
        <v>1200</v>
      </c>
      <c r="T466" s="38">
        <f t="shared" si="333"/>
        <v>1200</v>
      </c>
      <c r="U466" s="38">
        <f t="shared" si="333"/>
        <v>0</v>
      </c>
      <c r="V466" s="212">
        <f t="shared" si="333"/>
        <v>1200</v>
      </c>
      <c r="W466" s="38">
        <f t="shared" si="333"/>
        <v>1200</v>
      </c>
      <c r="X466" s="38">
        <f t="shared" si="333"/>
        <v>0</v>
      </c>
      <c r="Y466" s="33"/>
      <c r="AA466" s="197"/>
      <c r="AB466" s="196"/>
      <c r="AC466" s="196"/>
    </row>
    <row r="467" spans="1:29">
      <c r="A467" s="17"/>
      <c r="B467" s="35"/>
      <c r="C467" s="35"/>
      <c r="D467" s="35"/>
      <c r="E467" s="36" t="s">
        <v>532</v>
      </c>
      <c r="F467" s="37">
        <v>4728</v>
      </c>
      <c r="G467" s="38">
        <f>SUM(H467:I467)</f>
        <v>240</v>
      </c>
      <c r="H467" s="38">
        <v>240</v>
      </c>
      <c r="I467" s="38"/>
      <c r="J467" s="38">
        <f>SUM(K467:L467)</f>
        <v>1200</v>
      </c>
      <c r="K467" s="38">
        <v>1200</v>
      </c>
      <c r="L467" s="38"/>
      <c r="M467" s="212">
        <f t="shared" ref="M467" si="334">SUM(N467:O467)</f>
        <v>1200</v>
      </c>
      <c r="N467" s="38">
        <f>+K467</f>
        <v>1200</v>
      </c>
      <c r="O467" s="38"/>
      <c r="P467" s="33">
        <f t="shared" si="289"/>
        <v>0</v>
      </c>
      <c r="Q467" s="33">
        <f t="shared" si="289"/>
        <v>0</v>
      </c>
      <c r="R467" s="33">
        <f t="shared" si="289"/>
        <v>0</v>
      </c>
      <c r="S467" s="212">
        <f t="shared" ref="S467" si="335">SUM(T467:U467)</f>
        <v>1200</v>
      </c>
      <c r="T467" s="38">
        <f>+N467</f>
        <v>1200</v>
      </c>
      <c r="U467" s="38"/>
      <c r="V467" s="212">
        <f t="shared" ref="V467" si="336">SUM(W467:X467)</f>
        <v>1200</v>
      </c>
      <c r="W467" s="38">
        <f>+T467</f>
        <v>1200</v>
      </c>
      <c r="X467" s="38"/>
      <c r="Y467" s="33"/>
      <c r="AA467" s="197"/>
      <c r="AB467" s="196"/>
      <c r="AC467" s="196"/>
    </row>
    <row r="468" spans="1:29">
      <c r="A468" s="17"/>
      <c r="B468" s="35"/>
      <c r="C468" s="35"/>
      <c r="D468" s="35"/>
      <c r="E468" s="36" t="s">
        <v>533</v>
      </c>
      <c r="F468" s="36">
        <v>5111</v>
      </c>
      <c r="G468" s="38">
        <f>SUM(H468:I468)</f>
        <v>0</v>
      </c>
      <c r="H468" s="38"/>
      <c r="I468" s="38"/>
      <c r="J468" s="38">
        <f>SUM(K468:L468)</f>
        <v>0</v>
      </c>
      <c r="K468" s="38"/>
      <c r="L468" s="38"/>
      <c r="M468" s="212">
        <f>SUM(N468:O468)</f>
        <v>0</v>
      </c>
      <c r="N468" s="38"/>
      <c r="O468" s="38"/>
      <c r="P468" s="33">
        <f>M468-J468</f>
        <v>0</v>
      </c>
      <c r="Q468" s="33">
        <f>N468-K468</f>
        <v>0</v>
      </c>
      <c r="R468" s="33">
        <f>O468-L468</f>
        <v>0</v>
      </c>
      <c r="S468" s="212">
        <f>SUM(T468:U468)</f>
        <v>0</v>
      </c>
      <c r="T468" s="38"/>
      <c r="U468" s="38"/>
      <c r="V468" s="212">
        <f>SUM(W468:X468)</f>
        <v>0</v>
      </c>
      <c r="W468" s="38"/>
      <c r="X468" s="38"/>
      <c r="Y468" s="33"/>
      <c r="AA468" s="197"/>
      <c r="AB468" s="196"/>
      <c r="AC468" s="196"/>
    </row>
    <row r="469" spans="1:29" ht="21">
      <c r="A469" s="13">
        <v>3070</v>
      </c>
      <c r="B469" s="34" t="s">
        <v>520</v>
      </c>
      <c r="C469" s="34">
        <v>7</v>
      </c>
      <c r="D469" s="34">
        <v>0</v>
      </c>
      <c r="E469" s="29" t="s">
        <v>534</v>
      </c>
      <c r="F469" s="30"/>
      <c r="G469" s="31">
        <f>SUM(G471)</f>
        <v>13019.4</v>
      </c>
      <c r="H469" s="31">
        <f t="shared" ref="H469:O469" si="337">SUM(H471)</f>
        <v>13019.4</v>
      </c>
      <c r="I469" s="31">
        <f t="shared" si="337"/>
        <v>0</v>
      </c>
      <c r="J469" s="31">
        <f t="shared" si="337"/>
        <v>26500</v>
      </c>
      <c r="K469" s="31">
        <f t="shared" si="337"/>
        <v>26500</v>
      </c>
      <c r="L469" s="31">
        <f t="shared" si="337"/>
        <v>0</v>
      </c>
      <c r="M469" s="211">
        <f t="shared" si="337"/>
        <v>28000</v>
      </c>
      <c r="N469" s="31">
        <f t="shared" si="337"/>
        <v>28000</v>
      </c>
      <c r="O469" s="31">
        <f t="shared" si="337"/>
        <v>0</v>
      </c>
      <c r="P469" s="32">
        <f t="shared" si="289"/>
        <v>1500</v>
      </c>
      <c r="Q469" s="32">
        <f t="shared" si="289"/>
        <v>1500</v>
      </c>
      <c r="R469" s="32">
        <f t="shared" si="289"/>
        <v>0</v>
      </c>
      <c r="S469" s="211">
        <f t="shared" ref="S469:X469" si="338">SUM(S471)</f>
        <v>28000</v>
      </c>
      <c r="T469" s="31">
        <f t="shared" si="338"/>
        <v>28000</v>
      </c>
      <c r="U469" s="31">
        <f t="shared" si="338"/>
        <v>0</v>
      </c>
      <c r="V469" s="211">
        <f t="shared" si="338"/>
        <v>28000</v>
      </c>
      <c r="W469" s="31">
        <f t="shared" si="338"/>
        <v>28000</v>
      </c>
      <c r="X469" s="31">
        <f t="shared" si="338"/>
        <v>0</v>
      </c>
      <c r="Y469" s="33"/>
      <c r="AA469" s="197"/>
      <c r="AB469" s="196"/>
      <c r="AC469" s="196"/>
    </row>
    <row r="470" spans="1:29">
      <c r="A470" s="17"/>
      <c r="B470" s="35"/>
      <c r="C470" s="35"/>
      <c r="D470" s="35"/>
      <c r="E470" s="36" t="s">
        <v>111</v>
      </c>
      <c r="F470" s="37"/>
      <c r="G470" s="38"/>
      <c r="H470" s="38"/>
      <c r="I470" s="38"/>
      <c r="J470" s="38"/>
      <c r="K470" s="38"/>
      <c r="L470" s="38"/>
      <c r="M470" s="212"/>
      <c r="N470" s="38"/>
      <c r="O470" s="38"/>
      <c r="P470" s="33">
        <f t="shared" si="289"/>
        <v>0</v>
      </c>
      <c r="Q470" s="33">
        <f t="shared" si="289"/>
        <v>0</v>
      </c>
      <c r="R470" s="33">
        <f t="shared" si="289"/>
        <v>0</v>
      </c>
      <c r="S470" s="212"/>
      <c r="T470" s="38"/>
      <c r="U470" s="38"/>
      <c r="V470" s="212"/>
      <c r="W470" s="38"/>
      <c r="X470" s="38"/>
      <c r="Y470" s="33"/>
      <c r="AA470" s="197"/>
      <c r="AB470" s="196"/>
      <c r="AC470" s="196"/>
    </row>
    <row r="471" spans="1:29" ht="21">
      <c r="A471" s="17">
        <v>3071</v>
      </c>
      <c r="B471" s="35" t="s">
        <v>520</v>
      </c>
      <c r="C471" s="35">
        <v>7</v>
      </c>
      <c r="D471" s="35">
        <v>1</v>
      </c>
      <c r="E471" s="36" t="s">
        <v>534</v>
      </c>
      <c r="F471" s="30"/>
      <c r="G471" s="38">
        <f t="shared" ref="G471:O471" si="339">SUM(G472:G474)</f>
        <v>13019.4</v>
      </c>
      <c r="H471" s="38">
        <f t="shared" si="339"/>
        <v>13019.4</v>
      </c>
      <c r="I471" s="38">
        <f t="shared" si="339"/>
        <v>0</v>
      </c>
      <c r="J471" s="38">
        <f t="shared" si="339"/>
        <v>26500</v>
      </c>
      <c r="K471" s="38">
        <f t="shared" si="339"/>
        <v>26500</v>
      </c>
      <c r="L471" s="38">
        <f t="shared" si="339"/>
        <v>0</v>
      </c>
      <c r="M471" s="212">
        <f t="shared" si="339"/>
        <v>28000</v>
      </c>
      <c r="N471" s="38">
        <f t="shared" si="339"/>
        <v>28000</v>
      </c>
      <c r="O471" s="38">
        <f t="shared" si="339"/>
        <v>0</v>
      </c>
      <c r="P471" s="33">
        <f t="shared" si="289"/>
        <v>1500</v>
      </c>
      <c r="Q471" s="33">
        <f t="shared" si="289"/>
        <v>1500</v>
      </c>
      <c r="R471" s="33">
        <f t="shared" si="289"/>
        <v>0</v>
      </c>
      <c r="S471" s="212">
        <f t="shared" ref="S471:X471" si="340">SUM(S472:S474)</f>
        <v>28000</v>
      </c>
      <c r="T471" s="38">
        <f t="shared" si="340"/>
        <v>28000</v>
      </c>
      <c r="U471" s="38">
        <f t="shared" si="340"/>
        <v>0</v>
      </c>
      <c r="V471" s="212">
        <f t="shared" si="340"/>
        <v>28000</v>
      </c>
      <c r="W471" s="38">
        <f t="shared" si="340"/>
        <v>28000</v>
      </c>
      <c r="X471" s="38">
        <f t="shared" si="340"/>
        <v>0</v>
      </c>
      <c r="Y471" s="33"/>
      <c r="AA471" s="197"/>
      <c r="AB471" s="196"/>
      <c r="AC471" s="196"/>
    </row>
    <row r="472" spans="1:29">
      <c r="A472" s="17"/>
      <c r="B472" s="35"/>
      <c r="C472" s="35"/>
      <c r="D472" s="35"/>
      <c r="E472" s="36" t="s">
        <v>535</v>
      </c>
      <c r="F472" s="37">
        <v>4261</v>
      </c>
      <c r="G472" s="38">
        <f>SUM(H472:I472)</f>
        <v>3719.4</v>
      </c>
      <c r="H472" s="38">
        <v>3719.4</v>
      </c>
      <c r="I472" s="38"/>
      <c r="J472" s="38">
        <f>SUM(K472:L472)</f>
        <v>4000</v>
      </c>
      <c r="K472" s="38">
        <v>4000</v>
      </c>
      <c r="L472" s="38"/>
      <c r="M472" s="212">
        <f t="shared" ref="M472:M473" si="341">SUM(N472:O472)</f>
        <v>4000</v>
      </c>
      <c r="N472" s="38">
        <f>+K472</f>
        <v>4000</v>
      </c>
      <c r="O472" s="38"/>
      <c r="P472" s="33">
        <f t="shared" si="289"/>
        <v>0</v>
      </c>
      <c r="Q472" s="33">
        <f t="shared" si="289"/>
        <v>0</v>
      </c>
      <c r="R472" s="33">
        <f t="shared" si="289"/>
        <v>0</v>
      </c>
      <c r="S472" s="212">
        <f t="shared" ref="S472:S473" si="342">SUM(T472:U472)</f>
        <v>4000</v>
      </c>
      <c r="T472" s="38">
        <f>+N472</f>
        <v>4000</v>
      </c>
      <c r="U472" s="38"/>
      <c r="V472" s="212">
        <f t="shared" ref="V472:V473" si="343">SUM(W472:X472)</f>
        <v>4000</v>
      </c>
      <c r="W472" s="38">
        <f>+T472</f>
        <v>4000</v>
      </c>
      <c r="X472" s="38"/>
      <c r="Y472" s="33"/>
      <c r="AA472" s="197"/>
      <c r="AB472" s="196"/>
      <c r="AC472" s="196"/>
    </row>
    <row r="473" spans="1:29">
      <c r="A473" s="17"/>
      <c r="B473" s="35"/>
      <c r="C473" s="35"/>
      <c r="D473" s="35"/>
      <c r="E473" s="36" t="s">
        <v>536</v>
      </c>
      <c r="F473" s="37">
        <v>4729</v>
      </c>
      <c r="G473" s="38">
        <f>SUM(H473:I473)</f>
        <v>9300</v>
      </c>
      <c r="H473" s="38">
        <v>9300</v>
      </c>
      <c r="I473" s="38"/>
      <c r="J473" s="38">
        <f>SUM(K473:L473)</f>
        <v>21000</v>
      </c>
      <c r="K473" s="38">
        <v>21000</v>
      </c>
      <c r="L473" s="38"/>
      <c r="M473" s="212">
        <f t="shared" si="341"/>
        <v>21000</v>
      </c>
      <c r="N473" s="38">
        <f>+K473</f>
        <v>21000</v>
      </c>
      <c r="O473" s="38"/>
      <c r="P473" s="33">
        <f t="shared" si="289"/>
        <v>0</v>
      </c>
      <c r="Q473" s="33">
        <f t="shared" si="289"/>
        <v>0</v>
      </c>
      <c r="R473" s="33">
        <f t="shared" si="289"/>
        <v>0</v>
      </c>
      <c r="S473" s="212">
        <f t="shared" si="342"/>
        <v>21000</v>
      </c>
      <c r="T473" s="38">
        <f>+N473</f>
        <v>21000</v>
      </c>
      <c r="U473" s="38"/>
      <c r="V473" s="212">
        <f t="shared" si="343"/>
        <v>21000</v>
      </c>
      <c r="W473" s="38">
        <f>+T473</f>
        <v>21000</v>
      </c>
      <c r="X473" s="38"/>
      <c r="Y473" s="33"/>
      <c r="AA473" s="197"/>
      <c r="AB473" s="196"/>
      <c r="AC473" s="196"/>
    </row>
    <row r="474" spans="1:29" ht="21">
      <c r="A474" s="17"/>
      <c r="B474" s="35"/>
      <c r="C474" s="35"/>
      <c r="D474" s="35"/>
      <c r="E474" s="36" t="s">
        <v>517</v>
      </c>
      <c r="F474" s="36">
        <v>4819</v>
      </c>
      <c r="G474" s="38">
        <f>SUM(H474:I474)</f>
        <v>0</v>
      </c>
      <c r="H474" s="38"/>
      <c r="I474" s="38"/>
      <c r="J474" s="38">
        <f>SUM(K474:L474)</f>
        <v>1500</v>
      </c>
      <c r="K474" s="38">
        <v>1500</v>
      </c>
      <c r="L474" s="38"/>
      <c r="M474" s="212">
        <f>SUM(N474:O474)</f>
        <v>3000</v>
      </c>
      <c r="N474" s="38">
        <v>3000</v>
      </c>
      <c r="O474" s="38"/>
      <c r="P474" s="33">
        <f t="shared" si="289"/>
        <v>1500</v>
      </c>
      <c r="Q474" s="33">
        <f t="shared" si="289"/>
        <v>1500</v>
      </c>
      <c r="R474" s="33">
        <f t="shared" si="289"/>
        <v>0</v>
      </c>
      <c r="S474" s="212">
        <f>SUM(T474:U474)</f>
        <v>3000</v>
      </c>
      <c r="T474" s="38">
        <v>3000</v>
      </c>
      <c r="U474" s="38"/>
      <c r="V474" s="212">
        <f>SUM(W474:X474)</f>
        <v>3000</v>
      </c>
      <c r="W474" s="38">
        <v>3000</v>
      </c>
      <c r="X474" s="38"/>
      <c r="Y474" s="33"/>
      <c r="AA474" s="197"/>
      <c r="AB474" s="196"/>
      <c r="AC474" s="196"/>
    </row>
    <row r="475" spans="1:29">
      <c r="A475" s="17"/>
      <c r="B475" s="35"/>
      <c r="C475" s="35"/>
      <c r="D475" s="35"/>
      <c r="E475" s="36"/>
      <c r="F475" s="37"/>
      <c r="G475" s="38">
        <f>SUM(H475:I475)</f>
        <v>0</v>
      </c>
      <c r="H475" s="38"/>
      <c r="I475" s="38"/>
      <c r="J475" s="38">
        <f>SUM(K475:L475)</f>
        <v>0</v>
      </c>
      <c r="K475" s="38"/>
      <c r="L475" s="38"/>
      <c r="M475" s="212">
        <f>SUM(N475:O475)</f>
        <v>0</v>
      </c>
      <c r="N475" s="38"/>
      <c r="O475" s="38"/>
      <c r="P475" s="33">
        <f t="shared" si="289"/>
        <v>0</v>
      </c>
      <c r="Q475" s="33">
        <f t="shared" si="289"/>
        <v>0</v>
      </c>
      <c r="R475" s="33">
        <f t="shared" si="289"/>
        <v>0</v>
      </c>
      <c r="S475" s="212">
        <f>SUM(T475:U475)</f>
        <v>0</v>
      </c>
      <c r="T475" s="38"/>
      <c r="U475" s="38"/>
      <c r="V475" s="212">
        <f>SUM(W475:X475)</f>
        <v>0</v>
      </c>
      <c r="W475" s="38"/>
      <c r="X475" s="38"/>
      <c r="Y475" s="33"/>
      <c r="AA475" s="197"/>
      <c r="AB475" s="196"/>
      <c r="AC475" s="196"/>
    </row>
    <row r="476" spans="1:29" ht="21">
      <c r="A476" s="13">
        <v>3080</v>
      </c>
      <c r="B476" s="34" t="s">
        <v>520</v>
      </c>
      <c r="C476" s="34">
        <v>8</v>
      </c>
      <c r="D476" s="34">
        <v>0</v>
      </c>
      <c r="E476" s="29" t="s">
        <v>537</v>
      </c>
      <c r="F476" s="30"/>
      <c r="G476" s="31">
        <f>SUM(G478)</f>
        <v>0</v>
      </c>
      <c r="H476" s="31">
        <f t="shared" ref="H476:O476" si="344">SUM(H478)</f>
        <v>0</v>
      </c>
      <c r="I476" s="31">
        <f t="shared" si="344"/>
        <v>0</v>
      </c>
      <c r="J476" s="31">
        <f t="shared" si="344"/>
        <v>0</v>
      </c>
      <c r="K476" s="31">
        <f t="shared" si="344"/>
        <v>0</v>
      </c>
      <c r="L476" s="31">
        <f t="shared" si="344"/>
        <v>0</v>
      </c>
      <c r="M476" s="211">
        <f t="shared" si="344"/>
        <v>0</v>
      </c>
      <c r="N476" s="31">
        <f t="shared" si="344"/>
        <v>0</v>
      </c>
      <c r="O476" s="31">
        <f t="shared" si="344"/>
        <v>0</v>
      </c>
      <c r="P476" s="32">
        <f t="shared" si="289"/>
        <v>0</v>
      </c>
      <c r="Q476" s="32">
        <f t="shared" si="289"/>
        <v>0</v>
      </c>
      <c r="R476" s="32">
        <f t="shared" si="289"/>
        <v>0</v>
      </c>
      <c r="S476" s="211">
        <f t="shared" ref="S476:X476" si="345">SUM(S478)</f>
        <v>0</v>
      </c>
      <c r="T476" s="31">
        <f t="shared" si="345"/>
        <v>0</v>
      </c>
      <c r="U476" s="31">
        <f t="shared" si="345"/>
        <v>0</v>
      </c>
      <c r="V476" s="211">
        <f t="shared" si="345"/>
        <v>0</v>
      </c>
      <c r="W476" s="31">
        <f t="shared" si="345"/>
        <v>0</v>
      </c>
      <c r="X476" s="31">
        <f t="shared" si="345"/>
        <v>0</v>
      </c>
      <c r="Y476" s="33"/>
      <c r="AA476" s="197"/>
      <c r="AB476" s="196"/>
      <c r="AC476" s="196"/>
    </row>
    <row r="477" spans="1:29">
      <c r="A477" s="17"/>
      <c r="B477" s="35"/>
      <c r="C477" s="35"/>
      <c r="D477" s="35"/>
      <c r="E477" s="36" t="s">
        <v>111</v>
      </c>
      <c r="F477" s="37"/>
      <c r="G477" s="38"/>
      <c r="H477" s="38"/>
      <c r="I477" s="38"/>
      <c r="J477" s="38"/>
      <c r="K477" s="38"/>
      <c r="L477" s="38"/>
      <c r="M477" s="212"/>
      <c r="N477" s="38"/>
      <c r="O477" s="38"/>
      <c r="P477" s="33">
        <f t="shared" ref="P477:R492" si="346">M477-J477</f>
        <v>0</v>
      </c>
      <c r="Q477" s="33">
        <f t="shared" si="346"/>
        <v>0</v>
      </c>
      <c r="R477" s="33">
        <f t="shared" si="346"/>
        <v>0</v>
      </c>
      <c r="S477" s="212"/>
      <c r="T477" s="38"/>
      <c r="U477" s="38"/>
      <c r="V477" s="212"/>
      <c r="W477" s="38"/>
      <c r="X477" s="38"/>
      <c r="Y477" s="33"/>
      <c r="AA477" s="197"/>
      <c r="AB477" s="196"/>
      <c r="AC477" s="196"/>
    </row>
    <row r="478" spans="1:29" ht="21">
      <c r="A478" s="17">
        <v>3081</v>
      </c>
      <c r="B478" s="35" t="s">
        <v>520</v>
      </c>
      <c r="C478" s="35">
        <v>8</v>
      </c>
      <c r="D478" s="35">
        <v>1</v>
      </c>
      <c r="E478" s="36" t="s">
        <v>537</v>
      </c>
      <c r="F478" s="37"/>
      <c r="G478" s="38">
        <f>SUM(H478:I478)</f>
        <v>0</v>
      </c>
      <c r="H478" s="38"/>
      <c r="I478" s="38"/>
      <c r="J478" s="38">
        <f>SUM(K478:L478)</f>
        <v>0</v>
      </c>
      <c r="K478" s="38"/>
      <c r="L478" s="38"/>
      <c r="M478" s="212">
        <f>SUM(N478:O478)</f>
        <v>0</v>
      </c>
      <c r="N478" s="38"/>
      <c r="O478" s="38"/>
      <c r="P478" s="33">
        <f t="shared" si="346"/>
        <v>0</v>
      </c>
      <c r="Q478" s="33">
        <f t="shared" si="346"/>
        <v>0</v>
      </c>
      <c r="R478" s="33">
        <f t="shared" si="346"/>
        <v>0</v>
      </c>
      <c r="S478" s="212">
        <f>SUM(T478:U478)</f>
        <v>0</v>
      </c>
      <c r="T478" s="38"/>
      <c r="U478" s="38"/>
      <c r="V478" s="212">
        <f>SUM(W478:X478)</f>
        <v>0</v>
      </c>
      <c r="W478" s="38"/>
      <c r="X478" s="38"/>
      <c r="Y478" s="33"/>
      <c r="AA478" s="197"/>
      <c r="AB478" s="196"/>
      <c r="AC478" s="196"/>
    </row>
    <row r="479" spans="1:29">
      <c r="A479" s="17"/>
      <c r="B479" s="35"/>
      <c r="C479" s="35"/>
      <c r="D479" s="35"/>
      <c r="E479" s="36" t="s">
        <v>111</v>
      </c>
      <c r="F479" s="37"/>
      <c r="G479" s="38"/>
      <c r="H479" s="38"/>
      <c r="I479" s="38"/>
      <c r="J479" s="38"/>
      <c r="K479" s="38"/>
      <c r="L479" s="38"/>
      <c r="M479" s="212"/>
      <c r="N479" s="38"/>
      <c r="O479" s="38"/>
      <c r="P479" s="33">
        <f t="shared" si="346"/>
        <v>0</v>
      </c>
      <c r="Q479" s="33">
        <f t="shared" si="346"/>
        <v>0</v>
      </c>
      <c r="R479" s="33">
        <f t="shared" si="346"/>
        <v>0</v>
      </c>
      <c r="S479" s="212"/>
      <c r="T479" s="38"/>
      <c r="U479" s="38"/>
      <c r="V479" s="212"/>
      <c r="W479" s="38"/>
      <c r="X479" s="38"/>
      <c r="Y479" s="33"/>
      <c r="AA479" s="197"/>
      <c r="AB479" s="196"/>
      <c r="AC479" s="196"/>
    </row>
    <row r="480" spans="1:29" ht="21">
      <c r="A480" s="13">
        <v>3090</v>
      </c>
      <c r="B480" s="34" t="s">
        <v>520</v>
      </c>
      <c r="C480" s="34">
        <v>9</v>
      </c>
      <c r="D480" s="34">
        <v>0</v>
      </c>
      <c r="E480" s="29" t="s">
        <v>538</v>
      </c>
      <c r="F480" s="30"/>
      <c r="G480" s="31">
        <f>SUM(G482)</f>
        <v>0</v>
      </c>
      <c r="H480" s="31">
        <f>SUM(H482)</f>
        <v>0</v>
      </c>
      <c r="I480" s="31">
        <f>SUM(I482)</f>
        <v>0</v>
      </c>
      <c r="J480" s="31">
        <f>SUM(J482)</f>
        <v>0</v>
      </c>
      <c r="K480" s="31">
        <f>SUM(K482:K487)</f>
        <v>0</v>
      </c>
      <c r="L480" s="31">
        <f>SUM(L482:L487)</f>
        <v>0</v>
      </c>
      <c r="M480" s="211">
        <f>SUM(M482)</f>
        <v>0</v>
      </c>
      <c r="N480" s="31">
        <f>SUM(N482:N487)</f>
        <v>0</v>
      </c>
      <c r="O480" s="31">
        <f>SUM(O482:O487)</f>
        <v>0</v>
      </c>
      <c r="P480" s="32">
        <f t="shared" si="346"/>
        <v>0</v>
      </c>
      <c r="Q480" s="32">
        <f t="shared" si="346"/>
        <v>0</v>
      </c>
      <c r="R480" s="32">
        <f t="shared" si="346"/>
        <v>0</v>
      </c>
      <c r="S480" s="211">
        <f>SUM(S482)</f>
        <v>0</v>
      </c>
      <c r="T480" s="31">
        <f>SUM(T482:T487)</f>
        <v>0</v>
      </c>
      <c r="U480" s="31">
        <f>SUM(U482:U487)</f>
        <v>0</v>
      </c>
      <c r="V480" s="211">
        <f>SUM(V482)</f>
        <v>0</v>
      </c>
      <c r="W480" s="31">
        <f>SUM(W482:W487)</f>
        <v>0</v>
      </c>
      <c r="X480" s="31">
        <f>SUM(X482:X487)</f>
        <v>0</v>
      </c>
      <c r="Y480" s="33"/>
      <c r="AA480" s="197"/>
      <c r="AB480" s="196"/>
      <c r="AC480" s="196"/>
    </row>
    <row r="481" spans="1:29">
      <c r="A481" s="17"/>
      <c r="B481" s="35"/>
      <c r="C481" s="35"/>
      <c r="D481" s="35"/>
      <c r="E481" s="36" t="s">
        <v>111</v>
      </c>
      <c r="F481" s="37"/>
      <c r="G481" s="38"/>
      <c r="H481" s="38"/>
      <c r="I481" s="38"/>
      <c r="J481" s="38"/>
      <c r="K481" s="38"/>
      <c r="L481" s="38"/>
      <c r="M481" s="212"/>
      <c r="N481" s="38"/>
      <c r="O481" s="38"/>
      <c r="P481" s="33">
        <f t="shared" si="346"/>
        <v>0</v>
      </c>
      <c r="Q481" s="33">
        <f t="shared" si="346"/>
        <v>0</v>
      </c>
      <c r="R481" s="33">
        <f t="shared" si="346"/>
        <v>0</v>
      </c>
      <c r="S481" s="212"/>
      <c r="T481" s="38"/>
      <c r="U481" s="38"/>
      <c r="V481" s="212"/>
      <c r="W481" s="38"/>
      <c r="X481" s="38"/>
      <c r="Y481" s="33"/>
      <c r="AA481" s="197"/>
      <c r="AB481" s="196"/>
      <c r="AC481" s="196"/>
    </row>
    <row r="482" spans="1:29" ht="21">
      <c r="A482" s="17">
        <v>3091</v>
      </c>
      <c r="B482" s="35" t="s">
        <v>520</v>
      </c>
      <c r="C482" s="35">
        <v>9</v>
      </c>
      <c r="D482" s="35">
        <v>1</v>
      </c>
      <c r="E482" s="36" t="s">
        <v>538</v>
      </c>
      <c r="F482" s="37"/>
      <c r="G482" s="38">
        <f>SUM(G483:G486)</f>
        <v>0</v>
      </c>
      <c r="H482" s="38">
        <f>SUM(H483:H486)</f>
        <v>0</v>
      </c>
      <c r="I482" s="38">
        <f>SUM(I483:I486)</f>
        <v>0</v>
      </c>
      <c r="J482" s="38">
        <f>SUM(J483:J486)</f>
        <v>0</v>
      </c>
      <c r="K482" s="38"/>
      <c r="L482" s="38"/>
      <c r="M482" s="212">
        <f>SUM(M483:M486)</f>
        <v>0</v>
      </c>
      <c r="N482" s="38"/>
      <c r="O482" s="38"/>
      <c r="P482" s="33">
        <f t="shared" si="346"/>
        <v>0</v>
      </c>
      <c r="Q482" s="33">
        <f t="shared" si="346"/>
        <v>0</v>
      </c>
      <c r="R482" s="33">
        <f t="shared" si="346"/>
        <v>0</v>
      </c>
      <c r="S482" s="212">
        <f>SUM(S483:S486)</f>
        <v>0</v>
      </c>
      <c r="T482" s="38"/>
      <c r="U482" s="38"/>
      <c r="V482" s="212">
        <f>SUM(V483:V486)</f>
        <v>0</v>
      </c>
      <c r="W482" s="38"/>
      <c r="X482" s="38"/>
      <c r="Y482" s="33"/>
      <c r="AA482" s="197"/>
      <c r="AB482" s="196"/>
      <c r="AC482" s="196"/>
    </row>
    <row r="483" spans="1:29">
      <c r="A483" s="17"/>
      <c r="B483" s="35"/>
      <c r="C483" s="35"/>
      <c r="D483" s="35"/>
      <c r="E483" s="36" t="s">
        <v>539</v>
      </c>
      <c r="F483" s="37">
        <v>4111</v>
      </c>
      <c r="G483" s="38">
        <f>SUM(H483:I483)</f>
        <v>0</v>
      </c>
      <c r="H483" s="38"/>
      <c r="I483" s="38"/>
      <c r="J483" s="38">
        <f>SUM(K483:L483)</f>
        <v>0</v>
      </c>
      <c r="K483" s="38"/>
      <c r="L483" s="38"/>
      <c r="M483" s="212">
        <f>SUM(N483:O483)</f>
        <v>0</v>
      </c>
      <c r="N483" s="38"/>
      <c r="O483" s="38"/>
      <c r="P483" s="33">
        <f t="shared" si="346"/>
        <v>0</v>
      </c>
      <c r="Q483" s="33">
        <f t="shared" si="346"/>
        <v>0</v>
      </c>
      <c r="R483" s="33">
        <f t="shared" si="346"/>
        <v>0</v>
      </c>
      <c r="S483" s="212">
        <f>SUM(T483:U483)</f>
        <v>0</v>
      </c>
      <c r="T483" s="38"/>
      <c r="U483" s="38"/>
      <c r="V483" s="212">
        <f>SUM(W483:X483)</f>
        <v>0</v>
      </c>
      <c r="W483" s="38"/>
      <c r="X483" s="38"/>
      <c r="Y483" s="33"/>
      <c r="AA483" s="197"/>
      <c r="AB483" s="196"/>
      <c r="AC483" s="196"/>
    </row>
    <row r="484" spans="1:29">
      <c r="A484" s="17"/>
      <c r="B484" s="35"/>
      <c r="C484" s="35"/>
      <c r="D484" s="35"/>
      <c r="E484" s="36" t="s">
        <v>540</v>
      </c>
      <c r="F484" s="37">
        <v>4212</v>
      </c>
      <c r="G484" s="38">
        <f>SUM(H484:I484)</f>
        <v>0</v>
      </c>
      <c r="H484" s="38"/>
      <c r="I484" s="38"/>
      <c r="J484" s="38">
        <f>SUM(K484:L484)</f>
        <v>0</v>
      </c>
      <c r="K484" s="38"/>
      <c r="L484" s="38"/>
      <c r="M484" s="212">
        <f>SUM(N484:O484)</f>
        <v>0</v>
      </c>
      <c r="N484" s="38"/>
      <c r="O484" s="38"/>
      <c r="P484" s="33">
        <f t="shared" si="346"/>
        <v>0</v>
      </c>
      <c r="Q484" s="33">
        <f t="shared" si="346"/>
        <v>0</v>
      </c>
      <c r="R484" s="33">
        <f t="shared" si="346"/>
        <v>0</v>
      </c>
      <c r="S484" s="212">
        <f>SUM(T484:U484)</f>
        <v>0</v>
      </c>
      <c r="T484" s="38"/>
      <c r="U484" s="38"/>
      <c r="V484" s="212">
        <f>SUM(W484:X484)</f>
        <v>0</v>
      </c>
      <c r="W484" s="38"/>
      <c r="X484" s="38"/>
      <c r="Y484" s="33"/>
      <c r="AA484" s="197"/>
      <c r="AB484" s="196"/>
      <c r="AC484" s="196"/>
    </row>
    <row r="485" spans="1:29">
      <c r="A485" s="17"/>
      <c r="B485" s="35"/>
      <c r="C485" s="35"/>
      <c r="D485" s="35"/>
      <c r="E485" s="36" t="s">
        <v>541</v>
      </c>
      <c r="F485" s="37">
        <v>4214</v>
      </c>
      <c r="G485" s="38">
        <f>SUM(H485:I485)</f>
        <v>0</v>
      </c>
      <c r="H485" s="38"/>
      <c r="I485" s="38"/>
      <c r="J485" s="38">
        <f>SUM(K485:L485)</f>
        <v>0</v>
      </c>
      <c r="K485" s="38"/>
      <c r="L485" s="38"/>
      <c r="M485" s="212">
        <f>SUM(N485:O485)</f>
        <v>0</v>
      </c>
      <c r="N485" s="38"/>
      <c r="O485" s="38"/>
      <c r="P485" s="33">
        <f t="shared" si="346"/>
        <v>0</v>
      </c>
      <c r="Q485" s="33">
        <f t="shared" si="346"/>
        <v>0</v>
      </c>
      <c r="R485" s="33">
        <f t="shared" si="346"/>
        <v>0</v>
      </c>
      <c r="S485" s="212">
        <f>SUM(T485:U485)</f>
        <v>0</v>
      </c>
      <c r="T485" s="38"/>
      <c r="U485" s="38"/>
      <c r="V485" s="212">
        <f>SUM(W485:X485)</f>
        <v>0</v>
      </c>
      <c r="W485" s="38"/>
      <c r="X485" s="38"/>
      <c r="Y485" s="33"/>
      <c r="AA485" s="197"/>
      <c r="AB485" s="196"/>
      <c r="AC485" s="196"/>
    </row>
    <row r="486" spans="1:29">
      <c r="A486" s="17"/>
      <c r="B486" s="35"/>
      <c r="C486" s="35"/>
      <c r="D486" s="35"/>
      <c r="E486" s="36" t="s">
        <v>542</v>
      </c>
      <c r="F486" s="37">
        <v>4216</v>
      </c>
      <c r="G486" s="38">
        <f>SUM(H486:I486)</f>
        <v>0</v>
      </c>
      <c r="H486" s="38"/>
      <c r="I486" s="38"/>
      <c r="J486" s="38">
        <f>SUM(K486:L486)</f>
        <v>0</v>
      </c>
      <c r="K486" s="38"/>
      <c r="L486" s="38"/>
      <c r="M486" s="212">
        <f>SUM(N486:O486)</f>
        <v>0</v>
      </c>
      <c r="N486" s="38"/>
      <c r="O486" s="38"/>
      <c r="P486" s="33">
        <f t="shared" si="346"/>
        <v>0</v>
      </c>
      <c r="Q486" s="33">
        <f t="shared" si="346"/>
        <v>0</v>
      </c>
      <c r="R486" s="33">
        <f t="shared" si="346"/>
        <v>0</v>
      </c>
      <c r="S486" s="212">
        <f>SUM(T486:U486)</f>
        <v>0</v>
      </c>
      <c r="T486" s="38"/>
      <c r="U486" s="38"/>
      <c r="V486" s="212">
        <f>SUM(W486:X486)</f>
        <v>0</v>
      </c>
      <c r="W486" s="38"/>
      <c r="X486" s="38"/>
      <c r="Y486" s="33"/>
      <c r="AA486" s="197"/>
      <c r="AB486" s="196"/>
      <c r="AC486" s="196"/>
    </row>
    <row r="487" spans="1:29" ht="21">
      <c r="A487" s="17">
        <v>3092</v>
      </c>
      <c r="B487" s="35" t="s">
        <v>520</v>
      </c>
      <c r="C487" s="35">
        <v>9</v>
      </c>
      <c r="D487" s="35">
        <v>2</v>
      </c>
      <c r="E487" s="36" t="s">
        <v>543</v>
      </c>
      <c r="F487" s="37"/>
      <c r="G487" s="38">
        <f>SUM(H487:I487)</f>
        <v>0</v>
      </c>
      <c r="H487" s="38"/>
      <c r="I487" s="38"/>
      <c r="J487" s="38">
        <f>SUM(K487:L487)</f>
        <v>0</v>
      </c>
      <c r="K487" s="38"/>
      <c r="L487" s="38"/>
      <c r="M487" s="212">
        <f>SUM(N487:O487)</f>
        <v>0</v>
      </c>
      <c r="N487" s="38"/>
      <c r="O487" s="38"/>
      <c r="P487" s="33">
        <f t="shared" si="346"/>
        <v>0</v>
      </c>
      <c r="Q487" s="33">
        <f t="shared" si="346"/>
        <v>0</v>
      </c>
      <c r="R487" s="33">
        <f t="shared" si="346"/>
        <v>0</v>
      </c>
      <c r="S487" s="212">
        <f>SUM(T487:U487)</f>
        <v>0</v>
      </c>
      <c r="T487" s="38"/>
      <c r="U487" s="38"/>
      <c r="V487" s="212">
        <f>SUM(W487:X487)</f>
        <v>0</v>
      </c>
      <c r="W487" s="38"/>
      <c r="X487" s="38"/>
      <c r="Y487" s="33"/>
      <c r="AA487" s="197"/>
      <c r="AB487" s="196"/>
      <c r="AC487" s="196"/>
    </row>
    <row r="488" spans="1:29" ht="21">
      <c r="A488" s="13">
        <v>3100</v>
      </c>
      <c r="B488" s="34" t="s">
        <v>544</v>
      </c>
      <c r="C488" s="34">
        <v>0</v>
      </c>
      <c r="D488" s="34">
        <v>0</v>
      </c>
      <c r="E488" s="26" t="s">
        <v>545</v>
      </c>
      <c r="F488" s="27"/>
      <c r="G488" s="31">
        <f>SUM(G490)</f>
        <v>0</v>
      </c>
      <c r="H488" s="31">
        <f t="shared" ref="H488:O488" si="347">SUM(H490)</f>
        <v>450000</v>
      </c>
      <c r="I488" s="31">
        <f t="shared" si="347"/>
        <v>0</v>
      </c>
      <c r="J488" s="31">
        <f t="shared" si="347"/>
        <v>0</v>
      </c>
      <c r="K488" s="31">
        <f>SUM(K490)</f>
        <v>925983</v>
      </c>
      <c r="L488" s="31">
        <f t="shared" si="347"/>
        <v>925983</v>
      </c>
      <c r="M488" s="211">
        <f t="shared" si="347"/>
        <v>0</v>
      </c>
      <c r="N488" s="31">
        <f t="shared" si="347"/>
        <v>925983</v>
      </c>
      <c r="O488" s="31">
        <f t="shared" si="347"/>
        <v>925983</v>
      </c>
      <c r="P488" s="32">
        <f t="shared" si="346"/>
        <v>0</v>
      </c>
      <c r="Q488" s="32">
        <f t="shared" si="346"/>
        <v>0</v>
      </c>
      <c r="R488" s="32">
        <f t="shared" si="346"/>
        <v>0</v>
      </c>
      <c r="S488" s="211">
        <f t="shared" ref="S488:X488" si="348">SUM(S490)</f>
        <v>0</v>
      </c>
      <c r="T488" s="31">
        <f t="shared" si="348"/>
        <v>1203291.3297267293</v>
      </c>
      <c r="U488" s="31">
        <f t="shared" si="348"/>
        <v>1203291.3297267293</v>
      </c>
      <c r="V488" s="211">
        <f t="shared" si="348"/>
        <v>0</v>
      </c>
      <c r="W488" s="31">
        <f t="shared" si="348"/>
        <v>1281924.7534763529</v>
      </c>
      <c r="X488" s="31">
        <f t="shared" si="348"/>
        <v>1281924.7534763529</v>
      </c>
      <c r="Y488" s="33"/>
      <c r="AA488" s="197"/>
      <c r="AB488" s="196"/>
      <c r="AC488" s="196"/>
    </row>
    <row r="489" spans="1:29">
      <c r="A489" s="17"/>
      <c r="B489" s="35"/>
      <c r="C489" s="35"/>
      <c r="D489" s="35"/>
      <c r="E489" s="36" t="s">
        <v>5</v>
      </c>
      <c r="F489" s="37"/>
      <c r="G489" s="38"/>
      <c r="H489" s="38"/>
      <c r="I489" s="38"/>
      <c r="J489" s="38"/>
      <c r="K489" s="38"/>
      <c r="L489" s="38"/>
      <c r="M489" s="212"/>
      <c r="N489" s="38"/>
      <c r="O489" s="38"/>
      <c r="P489" s="33">
        <f t="shared" si="346"/>
        <v>0</v>
      </c>
      <c r="Q489" s="33">
        <f t="shared" si="346"/>
        <v>0</v>
      </c>
      <c r="R489" s="33">
        <f t="shared" si="346"/>
        <v>0</v>
      </c>
      <c r="S489" s="212"/>
      <c r="T489" s="38"/>
      <c r="U489" s="38"/>
      <c r="V489" s="212"/>
      <c r="W489" s="38"/>
      <c r="X489" s="38"/>
      <c r="Y489" s="33"/>
      <c r="AA489" s="197"/>
      <c r="AB489" s="196"/>
      <c r="AC489" s="196"/>
    </row>
    <row r="490" spans="1:29" ht="21">
      <c r="A490" s="13">
        <v>3110</v>
      </c>
      <c r="B490" s="34" t="s">
        <v>544</v>
      </c>
      <c r="C490" s="34">
        <v>1</v>
      </c>
      <c r="D490" s="34">
        <v>0</v>
      </c>
      <c r="E490" s="26" t="s">
        <v>546</v>
      </c>
      <c r="F490" s="27"/>
      <c r="G490" s="31">
        <f>SUM(G492)</f>
        <v>0</v>
      </c>
      <c r="H490" s="31">
        <f>SUM(H492)</f>
        <v>450000</v>
      </c>
      <c r="I490" s="31">
        <f>SUM(I492)</f>
        <v>0</v>
      </c>
      <c r="J490" s="31">
        <f t="shared" ref="J490:O490" si="349">SUM(J492)</f>
        <v>0</v>
      </c>
      <c r="K490" s="31">
        <f>SUM(K492)</f>
        <v>925983</v>
      </c>
      <c r="L490" s="31">
        <f t="shared" si="349"/>
        <v>925983</v>
      </c>
      <c r="M490" s="211">
        <f t="shared" si="349"/>
        <v>0</v>
      </c>
      <c r="N490" s="31">
        <f t="shared" si="349"/>
        <v>925983</v>
      </c>
      <c r="O490" s="31">
        <f t="shared" si="349"/>
        <v>925983</v>
      </c>
      <c r="P490" s="32">
        <f t="shared" si="346"/>
        <v>0</v>
      </c>
      <c r="Q490" s="32">
        <f t="shared" si="346"/>
        <v>0</v>
      </c>
      <c r="R490" s="32">
        <f t="shared" si="346"/>
        <v>0</v>
      </c>
      <c r="S490" s="211">
        <f t="shared" ref="S490:X490" si="350">SUM(S492)</f>
        <v>0</v>
      </c>
      <c r="T490" s="31">
        <f t="shared" si="350"/>
        <v>1203291.3297267293</v>
      </c>
      <c r="U490" s="31">
        <f t="shared" si="350"/>
        <v>1203291.3297267293</v>
      </c>
      <c r="V490" s="211">
        <f t="shared" si="350"/>
        <v>0</v>
      </c>
      <c r="W490" s="31">
        <f t="shared" si="350"/>
        <v>1281924.7534763529</v>
      </c>
      <c r="X490" s="31">
        <f t="shared" si="350"/>
        <v>1281924.7534763529</v>
      </c>
      <c r="Y490" s="33"/>
      <c r="AA490" s="197"/>
      <c r="AB490" s="196"/>
      <c r="AC490" s="196"/>
    </row>
    <row r="491" spans="1:29">
      <c r="A491" s="17"/>
      <c r="B491" s="35"/>
      <c r="C491" s="35"/>
      <c r="D491" s="35"/>
      <c r="E491" s="36" t="s">
        <v>111</v>
      </c>
      <c r="F491" s="37"/>
      <c r="G491" s="38"/>
      <c r="H491" s="38"/>
      <c r="I491" s="38"/>
      <c r="J491" s="38"/>
      <c r="K491" s="38"/>
      <c r="L491" s="38"/>
      <c r="M491" s="212"/>
      <c r="N491" s="38"/>
      <c r="O491" s="38"/>
      <c r="P491" s="33">
        <f t="shared" si="346"/>
        <v>0</v>
      </c>
      <c r="Q491" s="33">
        <f t="shared" si="346"/>
        <v>0</v>
      </c>
      <c r="R491" s="33">
        <f t="shared" si="346"/>
        <v>0</v>
      </c>
      <c r="S491" s="212"/>
      <c r="T491" s="38"/>
      <c r="U491" s="38"/>
      <c r="V491" s="212"/>
      <c r="W491" s="38"/>
      <c r="X491" s="38"/>
      <c r="Y491" s="33"/>
      <c r="AA491" s="197"/>
      <c r="AB491" s="196"/>
      <c r="AC491" s="196"/>
    </row>
    <row r="492" spans="1:29">
      <c r="A492" s="17">
        <v>3112</v>
      </c>
      <c r="B492" s="35" t="s">
        <v>544</v>
      </c>
      <c r="C492" s="35">
        <v>1</v>
      </c>
      <c r="D492" s="35">
        <v>2</v>
      </c>
      <c r="E492" s="23" t="s">
        <v>547</v>
      </c>
      <c r="F492" s="39"/>
      <c r="G492" s="38"/>
      <c r="H492" s="38">
        <f>H493</f>
        <v>450000</v>
      </c>
      <c r="I492" s="38">
        <f>I493</f>
        <v>0</v>
      </c>
      <c r="J492" s="38"/>
      <c r="K492" s="38">
        <f>K493</f>
        <v>925983</v>
      </c>
      <c r="L492" s="38">
        <f>L493</f>
        <v>925983</v>
      </c>
      <c r="M492" s="212"/>
      <c r="N492" s="38">
        <f>N493</f>
        <v>925983</v>
      </c>
      <c r="O492" s="38">
        <f>O493</f>
        <v>925983</v>
      </c>
      <c r="P492" s="33">
        <f t="shared" si="346"/>
        <v>0</v>
      </c>
      <c r="Q492" s="33">
        <f t="shared" si="346"/>
        <v>0</v>
      </c>
      <c r="R492" s="33">
        <f t="shared" si="346"/>
        <v>0</v>
      </c>
      <c r="S492" s="212"/>
      <c r="T492" s="38">
        <f>T493</f>
        <v>1203291.3297267293</v>
      </c>
      <c r="U492" s="38">
        <f>U493</f>
        <v>1203291.3297267293</v>
      </c>
      <c r="V492" s="212"/>
      <c r="W492" s="38">
        <f>W493</f>
        <v>1281924.7534763529</v>
      </c>
      <c r="X492" s="38">
        <f>X493</f>
        <v>1281924.7534763529</v>
      </c>
      <c r="Y492" s="33"/>
      <c r="AA492" s="197"/>
      <c r="AB492" s="196"/>
      <c r="AC492" s="196"/>
    </row>
    <row r="493" spans="1:29">
      <c r="A493" s="17"/>
      <c r="B493" s="35"/>
      <c r="C493" s="35"/>
      <c r="D493" s="35"/>
      <c r="E493" s="23" t="s">
        <v>548</v>
      </c>
      <c r="F493" s="39">
        <v>4891</v>
      </c>
      <c r="G493" s="38"/>
      <c r="H493" s="38">
        <v>450000</v>
      </c>
      <c r="I493" s="38"/>
      <c r="J493" s="38"/>
      <c r="K493" s="38">
        <v>925983</v>
      </c>
      <c r="L493" s="38">
        <v>925983</v>
      </c>
      <c r="M493" s="212"/>
      <c r="N493" s="38">
        <v>925983</v>
      </c>
      <c r="O493" s="38">
        <v>925983</v>
      </c>
      <c r="P493" s="33">
        <f>M493-J493</f>
        <v>0</v>
      </c>
      <c r="Q493" s="33">
        <f>N493-K493</f>
        <v>0</v>
      </c>
      <c r="R493" s="33">
        <f>O493-L493</f>
        <v>0</v>
      </c>
      <c r="S493" s="212"/>
      <c r="T493" s="38">
        <f>+U493</f>
        <v>1203291.3297267293</v>
      </c>
      <c r="U493" s="38">
        <f>+'1'!R138</f>
        <v>1203291.3297267293</v>
      </c>
      <c r="V493" s="212"/>
      <c r="W493" s="38">
        <f>+X493</f>
        <v>1281924.7534763529</v>
      </c>
      <c r="X493" s="38">
        <f>+'1'!U138</f>
        <v>1281924.7534763529</v>
      </c>
      <c r="Y493" s="33"/>
      <c r="AA493" s="197"/>
      <c r="AB493" s="196"/>
      <c r="AC493" s="196"/>
    </row>
    <row r="494" spans="1:29">
      <c r="A494" s="17"/>
      <c r="B494" s="35"/>
      <c r="C494" s="35"/>
      <c r="D494" s="35"/>
      <c r="E494" s="23"/>
      <c r="F494" s="39"/>
      <c r="G494" s="38"/>
      <c r="H494" s="38"/>
      <c r="I494" s="38"/>
      <c r="J494" s="38"/>
      <c r="K494" s="38"/>
      <c r="L494" s="38"/>
      <c r="M494" s="212"/>
      <c r="N494" s="38"/>
      <c r="O494" s="38"/>
      <c r="P494" s="33"/>
      <c r="Q494" s="33"/>
      <c r="R494" s="33"/>
      <c r="S494" s="212"/>
      <c r="T494" s="38"/>
      <c r="U494" s="38"/>
      <c r="V494" s="212"/>
      <c r="W494" s="38"/>
      <c r="X494" s="38"/>
      <c r="Y494" s="58"/>
      <c r="AA494" s="197"/>
    </row>
    <row r="495" spans="1:29">
      <c r="AA495" s="197"/>
    </row>
    <row r="497" spans="1:17" ht="12">
      <c r="A497" s="193" t="s">
        <v>609</v>
      </c>
      <c r="B497" s="188"/>
      <c r="C497" s="188"/>
      <c r="D497" s="189"/>
      <c r="E497" s="190"/>
      <c r="F497" s="189"/>
      <c r="G497" s="189"/>
      <c r="H497" s="189"/>
      <c r="I497" s="189"/>
      <c r="J497" s="189"/>
      <c r="K497" s="189"/>
      <c r="L497" s="189"/>
      <c r="M497" s="213"/>
      <c r="N497" s="191"/>
      <c r="O497" s="191"/>
      <c r="P497" s="191"/>
      <c r="Q497" s="191"/>
    </row>
  </sheetData>
  <protectedRanges>
    <protectedRange sqref="H483:I487 K482:L487 K491:L491 H491:I491 K493:L494 H493:I494 V489 V481 G489:M489 G481:M481 H492:O492 S489 S481 S492:X492" name="Range24"/>
    <protectedRange sqref="H460:I460 H462:I463 K460:L460 K462:L463 H454:I456 K454:L456 V458 V452 G458:M458 G452:M452 S458 S452" name="Range22"/>
    <protectedRange sqref="H415:I416 H433:I434 K415:L416 K433:L434 K419:L420 K423:L429 H423:I429 H419:I420 V431 V422 V418 G431:M431 G422:M422 G418:M418 S431 S422 S418 N434 T434 W434" name="Range20"/>
    <protectedRange sqref="H386:I387 H393:I393 H397:I397 K393:L393 K397:L397 H390:I390 K390:L390 V392 V395 G392:M392 G395:M395 S392 S395 N397 T397 W397 G385:X385 J386:X386" name="Range18"/>
    <protectedRange sqref="V339 V341 G339:M339 G341:M341 S339 S341" name="Range16"/>
    <protectedRange sqref="H251:I251 H274:I274 H271:I271 H276:I276 K274:L274 K271:L271 K276:L276 K251:L251 V273 V268 V270 V250 V253 H255:I266 K255:L263 G273:M273 G268:M268 G270:M270 G250:M250 G253:M253 S273 S268 S270 S250 S253 K265:L266 N265:O266 T265:U266 W265:X266 X227 N256:O263 T256:U263 W256:X263 X296 X346 X356 X361 X364 X403 X255" name="Range12"/>
    <protectedRange sqref="H221:I221 H213:I218 K221:L221 K213:L218 V223 V220 X221 G223:M223 G220:M220 O221 S223 S220 U221" name="Range10"/>
    <protectedRange sqref="H183:I185 K183:L185 V182 G182:M182 S182" name="Range8"/>
    <protectedRange sqref="H144:I144 H147:I147 H150:I150 H153:I153 H158:I158 K158:L158 K144:L144 K147:L147 K150:L150 K153:L153 V157 V155 V152 V149 V146 V143 G157:M157 G155:M155 G152:M152 G149:M149 G146:M146 G143:M143 S157 S155 S152 S149 S146 S143" name="Range6"/>
    <protectedRange sqref="H110:I110 H113:I113 H119 H103:I104 H115:I116 K110:L110 K113:L113 K119 K115:L116 K103:L104 V112 V109 V107 V118 V105 G112:M112 G109:M109 G107:M107 G118:M118 G105:M105 S112 S109 S107 S118 S105" name="Range4"/>
    <protectedRange sqref="H49:I50 A44:F44 K56:L65 D16:D43 K49:L50 K16:L40 H16:I46 H56:I65 V48 G48:M48 S48 G14:X14 K42:L46 K41" name="Range2"/>
    <protectedRange sqref="H68:I68 H72:I73 H97:I97 H90:I91 H92 H89 H93:I94 H102:I103 K68:L68 K72:L73 K97:L97 K90:L91 K92 K89 K93:L94 K102:L103 K77:L87 H77:I87 V96 V70 V67 V75 V101 V99 G96:M96 G70:M70 G67:M67 G75:M75 G101:M101 G99:M99 S96 S70 S67 S75 S101 S99 N72:O73 T72:U73 W72:X73 N89:N94 N77:O87 T89:T94 T77:U87 W89:W94 W77:X87" name="Range3"/>
    <protectedRange sqref="H132:I134 H137:I137 H140:I141 H119:I119 K132:L134 K137:L137 K140:L141 K119:L119 H123:I127 K123:L127 V139 V136 V131 V143 V129 V121 G139:M139 G136:M136 G131:M131 G143:M143 G129:M129 G121:M121 S139 S136 S131 S143 S129 S121 N123:N127 T123:T127 W123:W127" name="Range5"/>
    <protectedRange sqref="H159:I159 H168 H161:I167 H169:I172 H174:I175 H177:I180 K159:L159 K168 K161:L167 K169:L172 K174:L175 K177:L180" name="Range7"/>
    <protectedRange sqref="H203:I203 H206:I209 H212:I212 K203:L203 K206:L209 K212:L212 V211 V205 V202 G211:M211 G205:M205 G202:M202 S211 S205 S202" name="Range9"/>
    <protectedRange sqref="H248:I248 H245:I245 H242:I242 K248:L248 K245:L245 K242:L242 I237:I239 K237:L239 V244 V247 V225 V241 G244:M244 G247:M247 G225:M225 G241:M241 S244 S247 S225 S241" name="Range11"/>
    <protectedRange sqref="H292:I292 H277:I279 K292:L292 K277:L279 K283:L289 H283:I289 H296:I308 K296:L308 V291 V276 V281 V294 G291:M291 G276:M276 G281:M281 G294:M294 S291 S276 S281 S294 N283 T283:T284 W283 N297:N302 T297:T304 W297:W302 N304 W304" name="Range13"/>
    <protectedRange sqref="H380:I383 H353:I353 K380:L383 K353:L353 K359:L359 H359:I359 K361:L362 K389:L389 K403:L403 H357:I357 K357:L357 K364:L371 H367:I371 H373:I377 K373:L377 V379 G379:M379 S379 N366 T366 W366 K387:L387" name="Range17"/>
    <protectedRange sqref="H411:I412 K411:L412 H404:I408 K404:L408 V401 V410 V414 V399 G401:M401 G410:M410 G414:M414 G399:M399 S401 S410 S414 S399" name="Range19"/>
    <protectedRange sqref="H437:I437 H446:I447 H450:I450 H441:I441 K446:L447 K450:L450 K437:L437 K441:L441 V449 V445 V443 V452 V436 V439 G449:M449 G445:M445 G443:M443 G452:M452 G436:M436 G439:M439 S449 S445 S443 S452 S436 S439" name="Range21"/>
    <protectedRange sqref="H478:I478 K478:L478 H472:I475 K472:L475 V479 V477 V465 V470 H467:I468 K467:L468 G479:M479 G477:M477 G465:M465 G470:M470 N468 S479 S477 S465 S470 T468 W468" name="Range23"/>
    <protectedRange sqref="W491:X491 W489:X489 W481:X487 N491:O491 N489:O489 N481:O487 N493:O494 T491:U491 T489:U489 T481:U487 T493:U494 W493:X494" name="Range24_1"/>
    <protectedRange sqref="W462:X463 W455:X456 W458:X458 W452:X452 N462:O463 N455:O456 N458:O458 N452:O452 T462:U463 T455:U456 T458:U458 T452:U452" name="Range22_1"/>
    <protectedRange sqref="W415:X416 X433:X434 W431:X431 W422:X429 W418:X420 N415:O416 O434 N431:O431 N422:O429 N418:O420 T415:U416 U434 T431:U431 T422:U429 T418:U420" name="Range20_1"/>
    <protectedRange sqref="X397 W390:X390 W387:X387 W392:X393 W395:X395 O397 N390:O390 N387:O387 N392:O393 N395:O395 U397 T390:U390 T387:U387 T392:U393 T395:U395" name="Range18_1"/>
    <protectedRange sqref="W339:X339 W341:X341 N339:O339 N341:O341 T339:U339 T341:U341" name="Range16_1"/>
    <protectedRange sqref="W276:X276 W273:X274 W268:X268 W270:X271 W250:X251 W253:X253 N276:O276 N273:O274 N268:O268 N270:O271 N250:O251 N253:O253 T276:U276 T273:U274 T268:U268 T270:U271 T250:U251 T253:U253" name="Range12_1"/>
    <protectedRange sqref="W213:X218 W223:X223 W220:X220 W221 N213:O218 N223:O223 N220:O220 N221 T213:U218 T223:U223 T220:U220 T221" name="Range10_1"/>
    <protectedRange sqref="W182:X185 N182:O185 T182:U185" name="Range8_1"/>
    <protectedRange sqref="W157:X158 W155:X155 W152:X153 W149:X150 W146:X147 W143:X144 N157:O158 N155:O155 N152:O153 N149:O150 N146:O147 N143:O144 T157:U158 T155:U155 T152:U153 T149:U150 T146:U147 T143:U144" name="Range6_1"/>
    <protectedRange sqref="W119 W115:X116 W112:X113 W109:X110 W107:X107 W118:X118 W103:X105 N119 N115:O116 N112:O113 N109:O110 N107:O107 N118:O118 N103:O105 T119 T115:U116 T112:U113 T109:U110 T107:U107 T118:U118 T103:U105" name="Range4_1"/>
    <protectedRange sqref="W56:X65 W48:X50 W44:X46 N56:O65 N48:O50 N44:O46 T56:U65 T48:U50 T44:U46 U16 X16 U227 U255 U296 U346 U356 U361 U364 U403 N303:O303 T303:U303 W303 W348:W349 N358:O358 T358:U358 W358 T362:U362 W362 N433:O433 T433:U433 W433 N16:O38 T17:U38 W17:X38 N230:O230 T230:U230 W230:X230 N232:O236 T232:U236 W232:X236 N284:O285 T284:U285 W284:X285 W347:X347 T347:U350 W350:X350 N373:O374 T373:U374 W373:X374 N454:O454 T454:U454 W454:X454 N460:O460 T460:U460 W460:X460 N467:O467 T467:U467 W467:X467 N472:O473 T472:U473 W472:X473 N227:O227 N255:O255 N296:O296 N346:O350 N356:O356 N361:O362 N364:O364 N403:O403" name="Range2_1"/>
    <protectedRange sqref="X90:X91 X93:X94 W96:X97 W70:X70 W67:X68 W75:X75 W101:X103 W99:X99 O90:O91 O93:O94 N96:O97 N70:O70 N67:O68 N75:O75 N101:O103 N99:O99 U90:U91 U93:U94 T96:U97 T70:U70 T67:U68 T75:U75 T101:U103 T99:U99" name="Range3_1"/>
    <protectedRange sqref="W119:X119 W139:X141 W136:X137 W131:X134 W143:X143 W129:X129 W121:X121 N119:O119 O123:O127 N139:O141 N136:O137 N131:O134 N143:O143 N129:O129 N121:O121 T119:U119 T139:U141 T136:U137 T131:U134 T143:U143 T129:U129 T121:U121 U123:U127 X123:X127" name="Range5_1"/>
    <protectedRange sqref="W159:X159 W168 W161:X167 W169:X172 W174:X175 W177:X180 N159:O159 N168 N161:O167 N169:O172 N174:O175 N177:O180 T159:U159 T168 T161:U167 T169:U172 T174:U175 T177:U180" name="Range7_1"/>
    <protectedRange sqref="W211:X212 W205:X209 W202:X203 N211:O212 N205:O209 N202:O203 T211:U212 T205:U209 T202:U203" name="Range9_1"/>
    <protectedRange sqref="W244:X245 W247:X248 W225:X225 W241:X242 N237:O239 N244:O245 N247:O248 N225:O225 N241:O242 T244:U245 T247:U248 T225:U225 T241:U242 T237:U239 W237:X239" name="Range11_1"/>
    <protectedRange sqref="W286:X289 W291:X292 W276:X279 W281:X281 W294:X294 W306:W308 N286:O289 N291:O292 N276:O279 N281:O281 N294:O294 N306:N308 T286:U289 T291:U292 T276:U279 T281:U281 T294:U294 T306:T308 O283 U283:U284 X283 N305:O305 O297:O302 T305:U305 U297:U302 W305:X305 X297:X304 O304 U304" name="Range13_1"/>
    <protectedRange sqref="W353:X353 W359:X359 X362 W389:X389 W357:X357 W377:X377 W379:X383 W375:W376 W365:X365 N353:O353 N359:O359 N365:O365 N389:O389 N357:O357 N377:O377 N379:O383 N375:N376 T353:U353 T359:U359 T389:U389 T357:U357 T377:U377 T379:U383 T375:T376 T365:U365 N367:O371 O366 T367:U371 U366 W367:X371 X366" name="Range17_1"/>
    <protectedRange sqref="W404:X408 W401:X401 W410:X412 W414:X414 W399:X399 N404:O408 N401:O401 N410:O412 N414:O414 N399:O399 T404:U408 T401:U401 T410:U412 T414:U414 T399:U399" name="Range19_1"/>
    <protectedRange sqref="W441:X441 W449:X450 W445:X447 W443:X443 W452:X452 W436:X437 W439:X439 N441:O441 N449:O450 N445:O447 N443:O443 N452:O452 N436:O437 N439:O439 T441:U441 T449:U450 T445:U447 T443:U443 T452:U452 T436:U437 T439:U439" name="Range21_1"/>
    <protectedRange sqref="W477:X479 W465:X465 W470:X470 X468 N477:O479 N465:O465 N470:O470 O468 T477:U479 T465:U465 T470:U470 U468 N474:O475 T474:U475 W474:X475" name="Range23_1"/>
    <protectedRange sqref="O375 U375 X375" name="Range17_3"/>
    <protectedRange sqref="O306:O308 U306:U308 X306:X308" name="Range13_1_1"/>
    <protectedRange sqref="O376 U376 X376" name="Range17_1_1"/>
    <protectedRange sqref="N39 T39 W39" name="Range2_1_1"/>
    <protectedRange sqref="N40:O41 T40:U41 W40:X41" name="Range2_1_1_1"/>
    <protectedRange sqref="K264:L264 N264:O264 T264:U264 W264:X264" name="Range12_1_1"/>
  </protectedRanges>
  <mergeCells count="26">
    <mergeCell ref="Y7:Y8"/>
    <mergeCell ref="G6:I6"/>
    <mergeCell ref="J6:L6"/>
    <mergeCell ref="G7:G8"/>
    <mergeCell ref="H7:I7"/>
    <mergeCell ref="J7:J8"/>
    <mergeCell ref="K7:L7"/>
    <mergeCell ref="M6:O6"/>
    <mergeCell ref="S6:U6"/>
    <mergeCell ref="V6:X6"/>
    <mergeCell ref="F6:F8"/>
    <mergeCell ref="W7:X7"/>
    <mergeCell ref="A4:X4"/>
    <mergeCell ref="E6:E8"/>
    <mergeCell ref="A6:A8"/>
    <mergeCell ref="B6:B8"/>
    <mergeCell ref="C6:C8"/>
    <mergeCell ref="D6:D8"/>
    <mergeCell ref="P6:R6"/>
    <mergeCell ref="P7:P8"/>
    <mergeCell ref="M7:M8"/>
    <mergeCell ref="N7:O7"/>
    <mergeCell ref="S7:S8"/>
    <mergeCell ref="T7:U7"/>
    <mergeCell ref="V7:V8"/>
    <mergeCell ref="Q7:R7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user_2</cp:lastModifiedBy>
  <cp:lastPrinted>2024-05-29T09:12:11Z</cp:lastPrinted>
  <dcterms:created xsi:type="dcterms:W3CDTF">2022-06-16T10:33:45Z</dcterms:created>
  <dcterms:modified xsi:type="dcterms:W3CDTF">2025-09-05T13:34:08Z</dcterms:modified>
</cp:coreProperties>
</file>