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95" activeTab="5"/>
  </bookViews>
  <sheets>
    <sheet name="1. Ekamutner" sheetId="9" r:id="rId1"/>
    <sheet name="2.Gorcarakan tsaxs" sheetId="3" r:id="rId2"/>
    <sheet name="3.Tntesagitakan tsaxs" sheetId="4" r:id="rId3"/>
    <sheet name="4.Devicit " sheetId="15" state="hidden" r:id="rId4"/>
    <sheet name="5.Havelurd " sheetId="16" state="hidden" r:id="rId5"/>
    <sheet name="4Gorcarakan ev tntesagitakan" sheetId="7" r:id="rId6"/>
  </sheets>
  <definedNames>
    <definedName name="_xlnm._FilterDatabase" localSheetId="0" hidden="1">'1. Ekamutner'!$A$15:$O$129</definedName>
    <definedName name="_xlnm._FilterDatabase" localSheetId="1" hidden="1">'2.Gorcarakan tsaxs'!$A$15:$AC$314</definedName>
    <definedName name="_xlnm._FilterDatabase" localSheetId="2" hidden="1">'3.Tntesagitakan tsaxs'!$A$16:$Q$236</definedName>
    <definedName name="_xlnm._FilterDatabase" localSheetId="5" hidden="1">'4Gorcarakan ev tntesagitakan'!$A$14:$AL$780</definedName>
    <definedName name="_xlnm.Print_Area" localSheetId="0">'1. Ekamutner'!$A$1:$J$131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5">'4Gorcarakan ev tntesagitakan'!$B$1:$J$780</definedName>
  </definedNames>
  <calcPr calcId="124519"/>
</workbook>
</file>

<file path=xl/calcChain.xml><?xml version="1.0" encoding="utf-8"?>
<calcChain xmlns="http://schemas.openxmlformats.org/spreadsheetml/2006/main">
  <c r="I644" i="7"/>
  <c r="I694"/>
  <c r="J461" l="1"/>
  <c r="E23" i="9"/>
  <c r="E21"/>
  <c r="I21" i="7" l="1"/>
  <c r="F197" i="4" l="1"/>
  <c r="G197"/>
  <c r="H197"/>
  <c r="I197"/>
  <c r="I589" i="7"/>
  <c r="J589"/>
  <c r="K589"/>
  <c r="L589"/>
  <c r="M589"/>
  <c r="H596"/>
  <c r="N596" s="1"/>
  <c r="I570"/>
  <c r="J570"/>
  <c r="K570"/>
  <c r="L570"/>
  <c r="M570"/>
  <c r="N575" l="1"/>
  <c r="F233" i="4" l="1"/>
  <c r="E85" i="9"/>
  <c r="U20"/>
  <c r="U26"/>
  <c r="U27"/>
  <c r="U28"/>
  <c r="U29"/>
  <c r="U30"/>
  <c r="U31"/>
  <c r="U32"/>
  <c r="U33"/>
  <c r="U34"/>
  <c r="U35"/>
  <c r="U36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7"/>
  <c r="U78"/>
  <c r="U79"/>
  <c r="U80"/>
  <c r="U83"/>
  <c r="U84"/>
  <c r="U86"/>
  <c r="U87"/>
  <c r="U88"/>
  <c r="U89"/>
  <c r="U92"/>
  <c r="U93"/>
  <c r="U94"/>
  <c r="U95"/>
  <c r="U96"/>
  <c r="U97"/>
  <c r="U98"/>
  <c r="U102"/>
  <c r="U103"/>
  <c r="U104"/>
  <c r="U105"/>
  <c r="U106"/>
  <c r="U107"/>
  <c r="U109"/>
  <c r="U110"/>
  <c r="U111"/>
  <c r="U112"/>
  <c r="U113"/>
  <c r="U114"/>
  <c r="U116"/>
  <c r="U117"/>
  <c r="U118"/>
  <c r="U119"/>
  <c r="U120"/>
  <c r="U121"/>
  <c r="U122"/>
  <c r="U123"/>
  <c r="U124"/>
  <c r="U125"/>
  <c r="U127"/>
  <c r="E109"/>
  <c r="H749" i="7" l="1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9"/>
  <c r="AK70"/>
  <c r="AK71"/>
  <c r="AK72"/>
  <c r="AK73"/>
  <c r="AK74"/>
  <c r="AK75"/>
  <c r="AK76"/>
  <c r="AK77"/>
  <c r="AK79"/>
  <c r="AK88"/>
  <c r="AK89"/>
  <c r="AK90"/>
  <c r="AK91"/>
  <c r="AK92"/>
  <c r="AK93"/>
  <c r="AK95"/>
  <c r="AK97"/>
  <c r="AK98"/>
  <c r="AK99"/>
  <c r="AK100"/>
  <c r="AK102"/>
  <c r="AK104"/>
  <c r="AK105"/>
  <c r="AK106"/>
  <c r="AK107"/>
  <c r="AK108"/>
  <c r="AK109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K128"/>
  <c r="AK129"/>
  <c r="AK131"/>
  <c r="AK132"/>
  <c r="AK133"/>
  <c r="AK134"/>
  <c r="AK135"/>
  <c r="AK136"/>
  <c r="AK137"/>
  <c r="AK138"/>
  <c r="AK139"/>
  <c r="AK140"/>
  <c r="AK141"/>
  <c r="AK142"/>
  <c r="AK143"/>
  <c r="AK144"/>
  <c r="AK145"/>
  <c r="AK146"/>
  <c r="AK147"/>
  <c r="AK148"/>
  <c r="AK149"/>
  <c r="AK150"/>
  <c r="AK151"/>
  <c r="AK152"/>
  <c r="AK153"/>
  <c r="AK155"/>
  <c r="AK157"/>
  <c r="AK158"/>
  <c r="AK159"/>
  <c r="AK160"/>
  <c r="AK161"/>
  <c r="AK162"/>
  <c r="AK163"/>
  <c r="AK164"/>
  <c r="AK165"/>
  <c r="AK166"/>
  <c r="AK167"/>
  <c r="AK168"/>
  <c r="AK169"/>
  <c r="AK170"/>
  <c r="AK171"/>
  <c r="AK172"/>
  <c r="AK173"/>
  <c r="AK174"/>
  <c r="AK175"/>
  <c r="AK176"/>
  <c r="AK177"/>
  <c r="AK178"/>
  <c r="AK179"/>
  <c r="AK180"/>
  <c r="AK181"/>
  <c r="AK182"/>
  <c r="AK183"/>
  <c r="AK184"/>
  <c r="AK185"/>
  <c r="AK186"/>
  <c r="AK187"/>
  <c r="AK188"/>
  <c r="AK189"/>
  <c r="AK190"/>
  <c r="AK191"/>
  <c r="AK192"/>
  <c r="AK193"/>
  <c r="AK194"/>
  <c r="AK195"/>
  <c r="AK196"/>
  <c r="AK197"/>
  <c r="AK198"/>
  <c r="AK199"/>
  <c r="AK200"/>
  <c r="AK201"/>
  <c r="AK202"/>
  <c r="AK203"/>
  <c r="AK204"/>
  <c r="AK205"/>
  <c r="AK206"/>
  <c r="AK207"/>
  <c r="AK208"/>
  <c r="AK209"/>
  <c r="AK210"/>
  <c r="AK211"/>
  <c r="AK212"/>
  <c r="AK213"/>
  <c r="AK214"/>
  <c r="AK215"/>
  <c r="AK216"/>
  <c r="AK217"/>
  <c r="AK218"/>
  <c r="AK220"/>
  <c r="AK221"/>
  <c r="AK222"/>
  <c r="AK223"/>
  <c r="AK224"/>
  <c r="AK225"/>
  <c r="AK226"/>
  <c r="AK227"/>
  <c r="AK228"/>
  <c r="AK229"/>
  <c r="AK230"/>
  <c r="AK231"/>
  <c r="AK232"/>
  <c r="AK233"/>
  <c r="AK234"/>
  <c r="AK235"/>
  <c r="AK236"/>
  <c r="AK237"/>
  <c r="AK238"/>
  <c r="AK239"/>
  <c r="AK240"/>
  <c r="AK241"/>
  <c r="AK242"/>
  <c r="AK243"/>
  <c r="AK244"/>
  <c r="AK245"/>
  <c r="AK246"/>
  <c r="AK247"/>
  <c r="AK248"/>
  <c r="AK249"/>
  <c r="AK250"/>
  <c r="AK251"/>
  <c r="AK252"/>
  <c r="AK253"/>
  <c r="AK254"/>
  <c r="AK255"/>
  <c r="AK256"/>
  <c r="AK257"/>
  <c r="AK258"/>
  <c r="AK259"/>
  <c r="AK260"/>
  <c r="AK261"/>
  <c r="AK262"/>
  <c r="AK263"/>
  <c r="AK264"/>
  <c r="AK265"/>
  <c r="AK266"/>
  <c r="AK267"/>
  <c r="AK268"/>
  <c r="AK269"/>
  <c r="AK270"/>
  <c r="AK271"/>
  <c r="AK272"/>
  <c r="AK273"/>
  <c r="AK274"/>
  <c r="AK275"/>
  <c r="AK276"/>
  <c r="AK277"/>
  <c r="AK278"/>
  <c r="AK280"/>
  <c r="AK282"/>
  <c r="AK283"/>
  <c r="AK284"/>
  <c r="AK285"/>
  <c r="AK286"/>
  <c r="AK287"/>
  <c r="AK288"/>
  <c r="AK289"/>
  <c r="AK290"/>
  <c r="AK291"/>
  <c r="AK292"/>
  <c r="AK293"/>
  <c r="AK294"/>
  <c r="AK295"/>
  <c r="AK296"/>
  <c r="AK297"/>
  <c r="AK298"/>
  <c r="AK299"/>
  <c r="AK300"/>
  <c r="AK301"/>
  <c r="AK302"/>
  <c r="AK303"/>
  <c r="AK304"/>
  <c r="AK305"/>
  <c r="AK306"/>
  <c r="AK307"/>
  <c r="AK308"/>
  <c r="AK309"/>
  <c r="AK310"/>
  <c r="AK311"/>
  <c r="AK312"/>
  <c r="AK313"/>
  <c r="AK314"/>
  <c r="AK315"/>
  <c r="AK316"/>
  <c r="AK317"/>
  <c r="AK318"/>
  <c r="AK319"/>
  <c r="AK320"/>
  <c r="AK321"/>
  <c r="AK322"/>
  <c r="AK323"/>
  <c r="AK324"/>
  <c r="AK325"/>
  <c r="AK326"/>
  <c r="AK327"/>
  <c r="AK328"/>
  <c r="AK329"/>
  <c r="AK330"/>
  <c r="AK331"/>
  <c r="AK332"/>
  <c r="AK333"/>
  <c r="AK334"/>
  <c r="AK335"/>
  <c r="AK336"/>
  <c r="AK337"/>
  <c r="AK338"/>
  <c r="AK339"/>
  <c r="AK340"/>
  <c r="AK341"/>
  <c r="AK342"/>
  <c r="AK343"/>
  <c r="AK344"/>
  <c r="AK345"/>
  <c r="AK346"/>
  <c r="AK347"/>
  <c r="AK349"/>
  <c r="AK350"/>
  <c r="AK351"/>
  <c r="AK352"/>
  <c r="AK353"/>
  <c r="AK355"/>
  <c r="AK357"/>
  <c r="AK359"/>
  <c r="AK360"/>
  <c r="AK361"/>
  <c r="AK362"/>
  <c r="AK363"/>
  <c r="AK364"/>
  <c r="AK365"/>
  <c r="AK366"/>
  <c r="AK367"/>
  <c r="AK368"/>
  <c r="AK369"/>
  <c r="AK370"/>
  <c r="AK371"/>
  <c r="AK372"/>
  <c r="AK373"/>
  <c r="AK374"/>
  <c r="AK375"/>
  <c r="AK376"/>
  <c r="AK377"/>
  <c r="AK378"/>
  <c r="AK379"/>
  <c r="AK380"/>
  <c r="AK381"/>
  <c r="AK382"/>
  <c r="AK383"/>
  <c r="AK384"/>
  <c r="AK385"/>
  <c r="AK386"/>
  <c r="AK387"/>
  <c r="AK388"/>
  <c r="AK389"/>
  <c r="AK390"/>
  <c r="AK391"/>
  <c r="AK392"/>
  <c r="AK393"/>
  <c r="AK394"/>
  <c r="AK395"/>
  <c r="AK397"/>
  <c r="AK399"/>
  <c r="AK400"/>
  <c r="AK401"/>
  <c r="AK402"/>
  <c r="AK403"/>
  <c r="AK404"/>
  <c r="AK405"/>
  <c r="AK406"/>
  <c r="AK407"/>
  <c r="AK408"/>
  <c r="AK409"/>
  <c r="AK410"/>
  <c r="AK412"/>
  <c r="AK413"/>
  <c r="AK414"/>
  <c r="AK415"/>
  <c r="AK416"/>
  <c r="AK417"/>
  <c r="AK418"/>
  <c r="AK419"/>
  <c r="AK420"/>
  <c r="AK421"/>
  <c r="AK422"/>
  <c r="AK423"/>
  <c r="AK424"/>
  <c r="AK425"/>
  <c r="AK426"/>
  <c r="AK427"/>
  <c r="AK428"/>
  <c r="AK429"/>
  <c r="AK430"/>
  <c r="AK432"/>
  <c r="AK434"/>
  <c r="AK435"/>
  <c r="AK436"/>
  <c r="AK437"/>
  <c r="AK438"/>
  <c r="AK439"/>
  <c r="AK440"/>
  <c r="AK441"/>
  <c r="AK442"/>
  <c r="AK443"/>
  <c r="AK444"/>
  <c r="AK445"/>
  <c r="AK446"/>
  <c r="AK448"/>
  <c r="AK450"/>
  <c r="AK451"/>
  <c r="AK452"/>
  <c r="AK453"/>
  <c r="AK454"/>
  <c r="AK455"/>
  <c r="AK456"/>
  <c r="AK457"/>
  <c r="AK458"/>
  <c r="AK459"/>
  <c r="AK460"/>
  <c r="AK461"/>
  <c r="AK462"/>
  <c r="AK463"/>
  <c r="AK464"/>
  <c r="AK465"/>
  <c r="AK466"/>
  <c r="AK467"/>
  <c r="AK468"/>
  <c r="AK469"/>
  <c r="AK470"/>
  <c r="AK471"/>
  <c r="AK472"/>
  <c r="AK473"/>
  <c r="AK474"/>
  <c r="AK475"/>
  <c r="AK476"/>
  <c r="AK477"/>
  <c r="AK478"/>
  <c r="AK479"/>
  <c r="AK480"/>
  <c r="AK481"/>
  <c r="AK482"/>
  <c r="AK483"/>
  <c r="AK484"/>
  <c r="AK485"/>
  <c r="AK486"/>
  <c r="AK487"/>
  <c r="AK488"/>
  <c r="AK489"/>
  <c r="AK490"/>
  <c r="AK491"/>
  <c r="AK492"/>
  <c r="AK493"/>
  <c r="AK494"/>
  <c r="AK495"/>
  <c r="AK496"/>
  <c r="AK497"/>
  <c r="AK498"/>
  <c r="AK499"/>
  <c r="AK500"/>
  <c r="AK501"/>
  <c r="AK502"/>
  <c r="AK503"/>
  <c r="AK504"/>
  <c r="AK505"/>
  <c r="AK506"/>
  <c r="AK507"/>
  <c r="AK508"/>
  <c r="AK509"/>
  <c r="AK510"/>
  <c r="AK511"/>
  <c r="AK512"/>
  <c r="AK513"/>
  <c r="AK514"/>
  <c r="AK515"/>
  <c r="AK516"/>
  <c r="AK517"/>
  <c r="AK518"/>
  <c r="AK519"/>
  <c r="AK520"/>
  <c r="AK521"/>
  <c r="AK522"/>
  <c r="AK523"/>
  <c r="AK524"/>
  <c r="AK525"/>
  <c r="AK526"/>
  <c r="AK527"/>
  <c r="AK528"/>
  <c r="AK529"/>
  <c r="AK530"/>
  <c r="AK531"/>
  <c r="AK532"/>
  <c r="AK533"/>
  <c r="AK534"/>
  <c r="AK535"/>
  <c r="AK536"/>
  <c r="AK537"/>
  <c r="AK538"/>
  <c r="AK539"/>
  <c r="AK540"/>
  <c r="AK542"/>
  <c r="AK544"/>
  <c r="AK546"/>
  <c r="AK547"/>
  <c r="AK548"/>
  <c r="AK549"/>
  <c r="AK550"/>
  <c r="AK551"/>
  <c r="AK552"/>
  <c r="AK553"/>
  <c r="AK554"/>
  <c r="AK555"/>
  <c r="AK557"/>
  <c r="AK559"/>
  <c r="AK560"/>
  <c r="AK561"/>
  <c r="AK562"/>
  <c r="AK563"/>
  <c r="AK565"/>
  <c r="AK566"/>
  <c r="AK567"/>
  <c r="AK568"/>
  <c r="AK569"/>
  <c r="AK571"/>
  <c r="AK572"/>
  <c r="AK573"/>
  <c r="AK574"/>
  <c r="AK575"/>
  <c r="AK576"/>
  <c r="AK577"/>
  <c r="AK578"/>
  <c r="AK579"/>
  <c r="AK580"/>
  <c r="AK581"/>
  <c r="AK582"/>
  <c r="AK583"/>
  <c r="AK584"/>
  <c r="AK585"/>
  <c r="AK586"/>
  <c r="AK587"/>
  <c r="AK588"/>
  <c r="AK590"/>
  <c r="AK591"/>
  <c r="AK592"/>
  <c r="AK593"/>
  <c r="AK594"/>
  <c r="AK595"/>
  <c r="AK596"/>
  <c r="AK597"/>
  <c r="AK598"/>
  <c r="AK599"/>
  <c r="AK600"/>
  <c r="AK601"/>
  <c r="AK602"/>
  <c r="AK603"/>
  <c r="AK604"/>
  <c r="AK605"/>
  <c r="AK606"/>
  <c r="AK607"/>
  <c r="AK608"/>
  <c r="AK609"/>
  <c r="AK610"/>
  <c r="AK613"/>
  <c r="AK614"/>
  <c r="AK615"/>
  <c r="AK617"/>
  <c r="AK618"/>
  <c r="AK619"/>
  <c r="AK620"/>
  <c r="AK621"/>
  <c r="AK622"/>
  <c r="AK623"/>
  <c r="AK624"/>
  <c r="AK625"/>
  <c r="AK626"/>
  <c r="AK627"/>
  <c r="AK628"/>
  <c r="AK629"/>
  <c r="AK630"/>
  <c r="AK633"/>
  <c r="AK634"/>
  <c r="AK635"/>
  <c r="AK640"/>
  <c r="AK642"/>
  <c r="AK644"/>
  <c r="AK645"/>
  <c r="AK646"/>
  <c r="AK647"/>
  <c r="AK648"/>
  <c r="AK649"/>
  <c r="AK650"/>
  <c r="AK651"/>
  <c r="AK652"/>
  <c r="AK653"/>
  <c r="AK654"/>
  <c r="AK655"/>
  <c r="AK656"/>
  <c r="AK657"/>
  <c r="AK658"/>
  <c r="AK659"/>
  <c r="AK660"/>
  <c r="AK661"/>
  <c r="AK662"/>
  <c r="AK663"/>
  <c r="AK664"/>
  <c r="AK665"/>
  <c r="AK666"/>
  <c r="AK667"/>
  <c r="AK668"/>
  <c r="AK669"/>
  <c r="AK670"/>
  <c r="AK671"/>
  <c r="AK672"/>
  <c r="AK673"/>
  <c r="AK674"/>
  <c r="AK675"/>
  <c r="AK676"/>
  <c r="AK677"/>
  <c r="AK678"/>
  <c r="AK679"/>
  <c r="AK680"/>
  <c r="AK681"/>
  <c r="AK682"/>
  <c r="AK683"/>
  <c r="AK684"/>
  <c r="AK685"/>
  <c r="AK686"/>
  <c r="AK687"/>
  <c r="AK688"/>
  <c r="AK689"/>
  <c r="AK690"/>
  <c r="AK692"/>
  <c r="AK694"/>
  <c r="AK695"/>
  <c r="AK696"/>
  <c r="AK697"/>
  <c r="AK698"/>
  <c r="AK699"/>
  <c r="AK700"/>
  <c r="AK701"/>
  <c r="AK702"/>
  <c r="AK703"/>
  <c r="AK704"/>
  <c r="AK705"/>
  <c r="AK706"/>
  <c r="AK707"/>
  <c r="AK709"/>
  <c r="AK710"/>
  <c r="AK711"/>
  <c r="AK712"/>
  <c r="AK713"/>
  <c r="AK714"/>
  <c r="AK715"/>
  <c r="AK716"/>
  <c r="AK717"/>
  <c r="AK718"/>
  <c r="AK719"/>
  <c r="AK720"/>
  <c r="AK721"/>
  <c r="AK722"/>
  <c r="AK724"/>
  <c r="AK725"/>
  <c r="AK726"/>
  <c r="AK728"/>
  <c r="AK730"/>
  <c r="AK731"/>
  <c r="AK732"/>
  <c r="AK733"/>
  <c r="AK734"/>
  <c r="AK735"/>
  <c r="AK736"/>
  <c r="AK737"/>
  <c r="AK739"/>
  <c r="AK741"/>
  <c r="AK742"/>
  <c r="AK743"/>
  <c r="AK744"/>
  <c r="AK746"/>
  <c r="AK748"/>
  <c r="AK749"/>
  <c r="AK750"/>
  <c r="AK751"/>
  <c r="AK752"/>
  <c r="AK753"/>
  <c r="AK754"/>
  <c r="AK755"/>
  <c r="AK756"/>
  <c r="AK757"/>
  <c r="AK759"/>
  <c r="AK761"/>
  <c r="AK770"/>
  <c r="AK771"/>
  <c r="AK772"/>
  <c r="AK773"/>
  <c r="AK774"/>
  <c r="AK776"/>
  <c r="AK778"/>
  <c r="AK779"/>
  <c r="AK781"/>
  <c r="AK782"/>
  <c r="AK783"/>
  <c r="E114" i="9"/>
  <c r="E46"/>
  <c r="I114" l="1"/>
  <c r="D114"/>
  <c r="H114" s="1"/>
  <c r="J114"/>
  <c r="E117"/>
  <c r="E26"/>
  <c r="G114" l="1"/>
  <c r="G223" i="4"/>
  <c r="H223"/>
  <c r="I223"/>
  <c r="G218"/>
  <c r="H218"/>
  <c r="I218"/>
  <c r="G220"/>
  <c r="H220"/>
  <c r="I220"/>
  <c r="D109" i="9" l="1"/>
  <c r="I109" s="1"/>
  <c r="AH286" i="7" l="1"/>
  <c r="H109" i="9"/>
  <c r="N109" s="1"/>
  <c r="G109"/>
  <c r="M23"/>
  <c r="N23"/>
  <c r="M63"/>
  <c r="N63"/>
  <c r="M74"/>
  <c r="N74"/>
  <c r="M92"/>
  <c r="N92"/>
  <c r="O92"/>
  <c r="M119"/>
  <c r="N119"/>
  <c r="O119"/>
  <c r="M121"/>
  <c r="N121"/>
  <c r="O121"/>
  <c r="M122"/>
  <c r="N122"/>
  <c r="M124"/>
  <c r="N124"/>
  <c r="O124"/>
  <c r="M125"/>
  <c r="N125"/>
  <c r="O125"/>
  <c r="M127"/>
  <c r="N127"/>
  <c r="O127"/>
  <c r="AH461" i="7"/>
  <c r="AG435"/>
  <c r="AH21"/>
  <c r="AG17"/>
  <c r="AH17"/>
  <c r="AI17"/>
  <c r="AG19"/>
  <c r="AH19"/>
  <c r="AI19"/>
  <c r="AG21"/>
  <c r="AG23"/>
  <c r="AH23"/>
  <c r="AG24"/>
  <c r="AH24"/>
  <c r="AG25"/>
  <c r="AH25"/>
  <c r="AG26"/>
  <c r="AH26"/>
  <c r="AG27"/>
  <c r="AH27"/>
  <c r="AG28"/>
  <c r="AH28"/>
  <c r="AG29"/>
  <c r="AH29"/>
  <c r="AG30"/>
  <c r="AH30"/>
  <c r="AG31"/>
  <c r="AH31"/>
  <c r="AG32"/>
  <c r="AH32"/>
  <c r="AG33"/>
  <c r="AH33"/>
  <c r="AG34"/>
  <c r="AH34"/>
  <c r="AG35"/>
  <c r="AH35"/>
  <c r="AG36"/>
  <c r="AH36"/>
  <c r="AG37"/>
  <c r="AH37"/>
  <c r="AG38"/>
  <c r="AH38"/>
  <c r="AG39"/>
  <c r="AH39"/>
  <c r="AG40"/>
  <c r="AH40"/>
  <c r="AG41"/>
  <c r="AH41"/>
  <c r="AG42"/>
  <c r="AH42"/>
  <c r="AG43"/>
  <c r="AH43"/>
  <c r="AG44"/>
  <c r="AH44"/>
  <c r="AG45"/>
  <c r="AH45"/>
  <c r="AG46"/>
  <c r="AH46"/>
  <c r="AG47"/>
  <c r="AH47"/>
  <c r="AG48"/>
  <c r="AH48"/>
  <c r="AG49"/>
  <c r="AH49"/>
  <c r="AG50"/>
  <c r="AH50"/>
  <c r="AG51"/>
  <c r="AH51"/>
  <c r="AI51"/>
  <c r="AG52"/>
  <c r="AH52"/>
  <c r="AI52"/>
  <c r="AG53"/>
  <c r="AH53"/>
  <c r="AI53"/>
  <c r="AG54"/>
  <c r="AH54"/>
  <c r="AI54"/>
  <c r="AG55"/>
  <c r="AH55"/>
  <c r="AI55"/>
  <c r="AG56"/>
  <c r="AH56"/>
  <c r="AI56"/>
  <c r="AG57"/>
  <c r="AH57"/>
  <c r="AI57"/>
  <c r="AG58"/>
  <c r="AH58"/>
  <c r="AI58"/>
  <c r="AG59"/>
  <c r="AH59"/>
  <c r="AI59"/>
  <c r="AG60"/>
  <c r="AH60"/>
  <c r="AI60"/>
  <c r="AG61"/>
  <c r="AH61"/>
  <c r="AI61"/>
  <c r="AG62"/>
  <c r="AH62"/>
  <c r="AI62"/>
  <c r="AG63"/>
  <c r="AH63"/>
  <c r="AI63"/>
  <c r="AG64"/>
  <c r="AH64"/>
  <c r="AI64"/>
  <c r="AG65"/>
  <c r="AH65"/>
  <c r="AI65"/>
  <c r="AG66"/>
  <c r="AH66"/>
  <c r="AI66"/>
  <c r="AG67"/>
  <c r="AH67"/>
  <c r="AI67"/>
  <c r="AG69"/>
  <c r="AH69"/>
  <c r="AI69"/>
  <c r="AG70"/>
  <c r="AH70"/>
  <c r="AI70"/>
  <c r="AG71"/>
  <c r="AH71"/>
  <c r="AI71"/>
  <c r="AG72"/>
  <c r="AH72"/>
  <c r="AI72"/>
  <c r="AG73"/>
  <c r="AH73"/>
  <c r="AI73"/>
  <c r="AG74"/>
  <c r="AH74"/>
  <c r="AI74"/>
  <c r="AG75"/>
  <c r="AH75"/>
  <c r="AI75"/>
  <c r="AG76"/>
  <c r="AH76"/>
  <c r="AI76"/>
  <c r="AG77"/>
  <c r="AH77"/>
  <c r="AI77"/>
  <c r="AG79"/>
  <c r="AH79"/>
  <c r="AI79"/>
  <c r="AG80"/>
  <c r="AH80"/>
  <c r="AI80"/>
  <c r="AG81"/>
  <c r="AH81"/>
  <c r="AI81"/>
  <c r="AG82"/>
  <c r="AH82"/>
  <c r="AI82"/>
  <c r="AG83"/>
  <c r="AH83"/>
  <c r="AI83"/>
  <c r="AG84"/>
  <c r="AH84"/>
  <c r="AI84"/>
  <c r="AG85"/>
  <c r="AH85"/>
  <c r="AI85"/>
  <c r="AG86"/>
  <c r="AH86"/>
  <c r="AI86"/>
  <c r="AG87"/>
  <c r="AH87"/>
  <c r="AI87"/>
  <c r="AG88"/>
  <c r="AH88"/>
  <c r="AI88"/>
  <c r="AG89"/>
  <c r="AH89"/>
  <c r="AI89"/>
  <c r="AG90"/>
  <c r="AH90"/>
  <c r="AI90"/>
  <c r="AG91"/>
  <c r="AH91"/>
  <c r="AI91"/>
  <c r="AG92"/>
  <c r="AH92"/>
  <c r="AI92"/>
  <c r="AG93"/>
  <c r="AH93"/>
  <c r="AI93"/>
  <c r="AG95"/>
  <c r="AH95"/>
  <c r="AI95"/>
  <c r="AG97"/>
  <c r="AH97"/>
  <c r="AI97"/>
  <c r="AG100"/>
  <c r="AH100"/>
  <c r="AI100"/>
  <c r="AG102"/>
  <c r="AH102"/>
  <c r="AI102"/>
  <c r="AG104"/>
  <c r="AH104"/>
  <c r="AI104"/>
  <c r="AG106"/>
  <c r="AH106"/>
  <c r="AG107"/>
  <c r="AH107"/>
  <c r="AI107"/>
  <c r="AG108"/>
  <c r="AH108"/>
  <c r="AI108"/>
  <c r="AG110"/>
  <c r="AH110"/>
  <c r="AI110"/>
  <c r="AG111"/>
  <c r="AH111"/>
  <c r="AI111"/>
  <c r="AG113"/>
  <c r="AH113"/>
  <c r="AI113"/>
  <c r="AG114"/>
  <c r="AH114"/>
  <c r="AI114"/>
  <c r="AG115"/>
  <c r="AH115"/>
  <c r="AI115"/>
  <c r="AG116"/>
  <c r="AH116"/>
  <c r="AI116"/>
  <c r="AG117"/>
  <c r="AH117"/>
  <c r="AI117"/>
  <c r="AG118"/>
  <c r="AH118"/>
  <c r="AI118"/>
  <c r="AG119"/>
  <c r="AH119"/>
  <c r="AI119"/>
  <c r="AG120"/>
  <c r="AH120"/>
  <c r="AI120"/>
  <c r="AG121"/>
  <c r="AH121"/>
  <c r="AI121"/>
  <c r="AG122"/>
  <c r="AH122"/>
  <c r="AI122"/>
  <c r="AG123"/>
  <c r="AH123"/>
  <c r="AI123"/>
  <c r="AG124"/>
  <c r="AH124"/>
  <c r="AI124"/>
  <c r="AG125"/>
  <c r="AH125"/>
  <c r="AI125"/>
  <c r="AG126"/>
  <c r="AH126"/>
  <c r="AI126"/>
  <c r="AG127"/>
  <c r="AH127"/>
  <c r="AI127"/>
  <c r="AG128"/>
  <c r="AH128"/>
  <c r="AI128"/>
  <c r="AG129"/>
  <c r="AH129"/>
  <c r="AI129"/>
  <c r="AG131"/>
  <c r="AH131"/>
  <c r="AI131"/>
  <c r="AG132"/>
  <c r="AH132"/>
  <c r="AI132"/>
  <c r="AG133"/>
  <c r="AH133"/>
  <c r="AI133"/>
  <c r="AG134"/>
  <c r="AH134"/>
  <c r="AI134"/>
  <c r="AG135"/>
  <c r="AH135"/>
  <c r="AI135"/>
  <c r="AG136"/>
  <c r="AH136"/>
  <c r="AI136"/>
  <c r="AG137"/>
  <c r="AH137"/>
  <c r="AI137"/>
  <c r="AG138"/>
  <c r="AH138"/>
  <c r="AI138"/>
  <c r="AG139"/>
  <c r="AH139"/>
  <c r="AI139"/>
  <c r="AG140"/>
  <c r="AH140"/>
  <c r="AI140"/>
  <c r="AG141"/>
  <c r="AH141"/>
  <c r="AI141"/>
  <c r="AG142"/>
  <c r="AH142"/>
  <c r="AI142"/>
  <c r="AG143"/>
  <c r="AH143"/>
  <c r="AI143"/>
  <c r="AG144"/>
  <c r="AH144"/>
  <c r="AI144"/>
  <c r="AG145"/>
  <c r="AH145"/>
  <c r="AI145"/>
  <c r="AG146"/>
  <c r="AH146"/>
  <c r="AI146"/>
  <c r="AG147"/>
  <c r="AH147"/>
  <c r="AI147"/>
  <c r="AG148"/>
  <c r="AH148"/>
  <c r="AI148"/>
  <c r="AG149"/>
  <c r="AH149"/>
  <c r="AI149"/>
  <c r="AG150"/>
  <c r="AH150"/>
  <c r="AI150"/>
  <c r="AG151"/>
  <c r="AH151"/>
  <c r="AI151"/>
  <c r="AG152"/>
  <c r="AH152"/>
  <c r="AI152"/>
  <c r="AG153"/>
  <c r="AH153"/>
  <c r="AI153"/>
  <c r="AG155"/>
  <c r="AH155"/>
  <c r="AI155"/>
  <c r="AG157"/>
  <c r="AH157"/>
  <c r="AI157"/>
  <c r="AG160"/>
  <c r="AH160"/>
  <c r="AI160"/>
  <c r="AG161"/>
  <c r="AH161"/>
  <c r="AI161"/>
  <c r="AG163"/>
  <c r="AH163"/>
  <c r="AI163"/>
  <c r="AG164"/>
  <c r="AH164"/>
  <c r="AI164"/>
  <c r="AG165"/>
  <c r="AH165"/>
  <c r="AI165"/>
  <c r="AG166"/>
  <c r="AH166"/>
  <c r="AI166"/>
  <c r="AG167"/>
  <c r="AH167"/>
  <c r="AI167"/>
  <c r="AG168"/>
  <c r="AH168"/>
  <c r="AI168"/>
  <c r="AG169"/>
  <c r="AH169"/>
  <c r="AI169"/>
  <c r="AG170"/>
  <c r="AH170"/>
  <c r="AI170"/>
  <c r="AG171"/>
  <c r="AH171"/>
  <c r="AI171"/>
  <c r="AG172"/>
  <c r="AH172"/>
  <c r="AI172"/>
  <c r="AG173"/>
  <c r="AH173"/>
  <c r="AI173"/>
  <c r="AG174"/>
  <c r="AH174"/>
  <c r="AI174"/>
  <c r="AG175"/>
  <c r="AH175"/>
  <c r="AI175"/>
  <c r="AG176"/>
  <c r="AH176"/>
  <c r="AI176"/>
  <c r="AG177"/>
  <c r="AH177"/>
  <c r="AI177"/>
  <c r="AG178"/>
  <c r="AH178"/>
  <c r="AI178"/>
  <c r="AG179"/>
  <c r="AH179"/>
  <c r="AI179"/>
  <c r="AG180"/>
  <c r="AH180"/>
  <c r="AI180"/>
  <c r="AG181"/>
  <c r="AH181"/>
  <c r="AI181"/>
  <c r="AG182"/>
  <c r="AH182"/>
  <c r="AI182"/>
  <c r="AG183"/>
  <c r="AH183"/>
  <c r="AI183"/>
  <c r="AG184"/>
  <c r="AH184"/>
  <c r="AI184"/>
  <c r="AG185"/>
  <c r="AH185"/>
  <c r="AI185"/>
  <c r="AG186"/>
  <c r="AH186"/>
  <c r="AI186"/>
  <c r="AG187"/>
  <c r="AH187"/>
  <c r="AI187"/>
  <c r="AG188"/>
  <c r="AH188"/>
  <c r="AI188"/>
  <c r="AG189"/>
  <c r="AH189"/>
  <c r="AI189"/>
  <c r="AG190"/>
  <c r="AH190"/>
  <c r="AI190"/>
  <c r="AG191"/>
  <c r="AH191"/>
  <c r="AI191"/>
  <c r="AG192"/>
  <c r="AH192"/>
  <c r="AI192"/>
  <c r="AG193"/>
  <c r="AH193"/>
  <c r="AI193"/>
  <c r="AG194"/>
  <c r="AH194"/>
  <c r="AI194"/>
  <c r="AG195"/>
  <c r="AH195"/>
  <c r="AI195"/>
  <c r="AG196"/>
  <c r="AH196"/>
  <c r="AI196"/>
  <c r="AG197"/>
  <c r="AH197"/>
  <c r="AI197"/>
  <c r="AG198"/>
  <c r="AH198"/>
  <c r="AI198"/>
  <c r="AG199"/>
  <c r="AH199"/>
  <c r="AI199"/>
  <c r="AG200"/>
  <c r="AH200"/>
  <c r="AI200"/>
  <c r="AG201"/>
  <c r="AH201"/>
  <c r="AI201"/>
  <c r="AG202"/>
  <c r="AH202"/>
  <c r="AI202"/>
  <c r="AG203"/>
  <c r="AH203"/>
  <c r="AI203"/>
  <c r="AG204"/>
  <c r="AH204"/>
  <c r="AI204"/>
  <c r="AG205"/>
  <c r="AH205"/>
  <c r="AI205"/>
  <c r="AG206"/>
  <c r="AH206"/>
  <c r="AI206"/>
  <c r="AG207"/>
  <c r="AH207"/>
  <c r="AI207"/>
  <c r="AG208"/>
  <c r="AH208"/>
  <c r="AI208"/>
  <c r="AG209"/>
  <c r="AH209"/>
  <c r="AI209"/>
  <c r="AG210"/>
  <c r="AH210"/>
  <c r="AI210"/>
  <c r="AG211"/>
  <c r="AH211"/>
  <c r="AI211"/>
  <c r="AG212"/>
  <c r="AH212"/>
  <c r="AI212"/>
  <c r="AG213"/>
  <c r="AH213"/>
  <c r="AI213"/>
  <c r="AG214"/>
  <c r="AH214"/>
  <c r="AI214"/>
  <c r="AG215"/>
  <c r="AH215"/>
  <c r="AI215"/>
  <c r="AG216"/>
  <c r="AH216"/>
  <c r="AI216"/>
  <c r="AG217"/>
  <c r="AH217"/>
  <c r="AI217"/>
  <c r="AG218"/>
  <c r="AH218"/>
  <c r="AI218"/>
  <c r="AG220"/>
  <c r="AH220"/>
  <c r="AI220"/>
  <c r="AG221"/>
  <c r="AH221"/>
  <c r="AI221"/>
  <c r="AG222"/>
  <c r="AH222"/>
  <c r="AI222"/>
  <c r="AG223"/>
  <c r="AH223"/>
  <c r="AI223"/>
  <c r="AG224"/>
  <c r="AH224"/>
  <c r="AI224"/>
  <c r="AG225"/>
  <c r="AH225"/>
  <c r="AI225"/>
  <c r="AG226"/>
  <c r="AH226"/>
  <c r="AI226"/>
  <c r="AG227"/>
  <c r="AH227"/>
  <c r="AI227"/>
  <c r="AG228"/>
  <c r="AH228"/>
  <c r="AI228"/>
  <c r="AG229"/>
  <c r="AH229"/>
  <c r="AI229"/>
  <c r="AG230"/>
  <c r="AH230"/>
  <c r="AI230"/>
  <c r="AG231"/>
  <c r="AH231"/>
  <c r="AI231"/>
  <c r="AG232"/>
  <c r="AH232"/>
  <c r="AI232"/>
  <c r="AG233"/>
  <c r="AH233"/>
  <c r="AI233"/>
  <c r="AG234"/>
  <c r="AH234"/>
  <c r="AI234"/>
  <c r="AG235"/>
  <c r="AH235"/>
  <c r="AI235"/>
  <c r="AG236"/>
  <c r="AH236"/>
  <c r="AI236"/>
  <c r="AG237"/>
  <c r="AH237"/>
  <c r="AI237"/>
  <c r="AG238"/>
  <c r="AH238"/>
  <c r="AI238"/>
  <c r="AG239"/>
  <c r="AH239"/>
  <c r="AI239"/>
  <c r="AG240"/>
  <c r="AH240"/>
  <c r="AI240"/>
  <c r="AG241"/>
  <c r="AH241"/>
  <c r="AI241"/>
  <c r="AG242"/>
  <c r="AH242"/>
  <c r="AI242"/>
  <c r="AG243"/>
  <c r="AH243"/>
  <c r="AI243"/>
  <c r="AG244"/>
  <c r="AH244"/>
  <c r="AI244"/>
  <c r="AG245"/>
  <c r="AH245"/>
  <c r="AI245"/>
  <c r="AG246"/>
  <c r="AH246"/>
  <c r="AI246"/>
  <c r="AG247"/>
  <c r="AH247"/>
  <c r="AI247"/>
  <c r="AG248"/>
  <c r="AH248"/>
  <c r="AI248"/>
  <c r="AG249"/>
  <c r="AH249"/>
  <c r="AI249"/>
  <c r="AG250"/>
  <c r="AH250"/>
  <c r="AI250"/>
  <c r="AG251"/>
  <c r="AH251"/>
  <c r="AI251"/>
  <c r="AG252"/>
  <c r="AH252"/>
  <c r="AI252"/>
  <c r="AG253"/>
  <c r="AH253"/>
  <c r="AI253"/>
  <c r="AG254"/>
  <c r="AH254"/>
  <c r="AI254"/>
  <c r="AG255"/>
  <c r="AH255"/>
  <c r="AI255"/>
  <c r="AG256"/>
  <c r="AH256"/>
  <c r="AI256"/>
  <c r="AG257"/>
  <c r="AH257"/>
  <c r="AI257"/>
  <c r="AG258"/>
  <c r="AH258"/>
  <c r="AI258"/>
  <c r="AG259"/>
  <c r="AH259"/>
  <c r="AI259"/>
  <c r="AG260"/>
  <c r="AH260"/>
  <c r="AI260"/>
  <c r="AG261"/>
  <c r="AH261"/>
  <c r="AI261"/>
  <c r="AG262"/>
  <c r="AH262"/>
  <c r="AI262"/>
  <c r="AG263"/>
  <c r="AH263"/>
  <c r="AI263"/>
  <c r="AG264"/>
  <c r="AH264"/>
  <c r="AI264"/>
  <c r="AG265"/>
  <c r="AH265"/>
  <c r="AI265"/>
  <c r="AG266"/>
  <c r="AH266"/>
  <c r="AI266"/>
  <c r="AG267"/>
  <c r="AH267"/>
  <c r="AI267"/>
  <c r="AG268"/>
  <c r="AH268"/>
  <c r="AI268"/>
  <c r="AG269"/>
  <c r="AH269"/>
  <c r="AI269"/>
  <c r="AG270"/>
  <c r="AH270"/>
  <c r="AI270"/>
  <c r="AG271"/>
  <c r="AH271"/>
  <c r="AI271"/>
  <c r="AG272"/>
  <c r="AH272"/>
  <c r="AI272"/>
  <c r="AG273"/>
  <c r="AH273"/>
  <c r="AI273"/>
  <c r="AG274"/>
  <c r="AH274"/>
  <c r="AI274"/>
  <c r="AG275"/>
  <c r="AH275"/>
  <c r="AI275"/>
  <c r="AG276"/>
  <c r="AH276"/>
  <c r="AI276"/>
  <c r="AG277"/>
  <c r="AH277"/>
  <c r="AI277"/>
  <c r="AG278"/>
  <c r="AH278"/>
  <c r="AI278"/>
  <c r="AG280"/>
  <c r="AH280"/>
  <c r="AI280"/>
  <c r="AG282"/>
  <c r="AH282"/>
  <c r="AI282"/>
  <c r="AG283"/>
  <c r="AH283"/>
  <c r="AG284"/>
  <c r="AH284"/>
  <c r="AG285"/>
  <c r="AH285"/>
  <c r="AG286"/>
  <c r="AG287"/>
  <c r="AH287"/>
  <c r="AG288"/>
  <c r="AH288"/>
  <c r="AG289"/>
  <c r="AH289"/>
  <c r="AI289"/>
  <c r="AG290"/>
  <c r="AH290"/>
  <c r="AI290"/>
  <c r="AG291"/>
  <c r="AH291"/>
  <c r="AI291"/>
  <c r="AG292"/>
  <c r="AH292"/>
  <c r="AI292"/>
  <c r="AG293"/>
  <c r="AH293"/>
  <c r="AI293"/>
  <c r="AG294"/>
  <c r="AH294"/>
  <c r="AI294"/>
  <c r="AG295"/>
  <c r="AH295"/>
  <c r="AI295"/>
  <c r="AG296"/>
  <c r="AH296"/>
  <c r="AI296"/>
  <c r="AG297"/>
  <c r="AH297"/>
  <c r="AI297"/>
  <c r="AG298"/>
  <c r="AH298"/>
  <c r="AI298"/>
  <c r="AG299"/>
  <c r="AH299"/>
  <c r="AI299"/>
  <c r="AG300"/>
  <c r="AH300"/>
  <c r="AI300"/>
  <c r="AG301"/>
  <c r="AH301"/>
  <c r="AI301"/>
  <c r="AG302"/>
  <c r="AH302"/>
  <c r="AI302"/>
  <c r="AG303"/>
  <c r="AH303"/>
  <c r="AI303"/>
  <c r="AG304"/>
  <c r="AH304"/>
  <c r="AI304"/>
  <c r="AG305"/>
  <c r="AH305"/>
  <c r="AI305"/>
  <c r="AG306"/>
  <c r="AH306"/>
  <c r="AI306"/>
  <c r="AG307"/>
  <c r="AH307"/>
  <c r="AI307"/>
  <c r="AG308"/>
  <c r="AH308"/>
  <c r="AI308"/>
  <c r="AG309"/>
  <c r="AH309"/>
  <c r="AI309"/>
  <c r="AG310"/>
  <c r="AH310"/>
  <c r="AI310"/>
  <c r="AG311"/>
  <c r="AH311"/>
  <c r="AI311"/>
  <c r="AG312"/>
  <c r="AH312"/>
  <c r="AI312"/>
  <c r="AG313"/>
  <c r="AH313"/>
  <c r="AI313"/>
  <c r="AG314"/>
  <c r="AH314"/>
  <c r="AI314"/>
  <c r="AG315"/>
  <c r="AH315"/>
  <c r="AI315"/>
  <c r="AG316"/>
  <c r="AH316"/>
  <c r="AI316"/>
  <c r="AG317"/>
  <c r="AH317"/>
  <c r="AI317"/>
  <c r="AG318"/>
  <c r="AH318"/>
  <c r="AI318"/>
  <c r="AG319"/>
  <c r="AH319"/>
  <c r="AI319"/>
  <c r="AG320"/>
  <c r="AH320"/>
  <c r="AI320"/>
  <c r="AG321"/>
  <c r="AH321"/>
  <c r="AI321"/>
  <c r="AG322"/>
  <c r="AH322"/>
  <c r="AI322"/>
  <c r="AG323"/>
  <c r="AH323"/>
  <c r="AI323"/>
  <c r="AG324"/>
  <c r="AH324"/>
  <c r="AI324"/>
  <c r="AG325"/>
  <c r="AH325"/>
  <c r="AI325"/>
  <c r="AG326"/>
  <c r="AH326"/>
  <c r="AI326"/>
  <c r="AG327"/>
  <c r="AH327"/>
  <c r="AI327"/>
  <c r="AG328"/>
  <c r="AH328"/>
  <c r="AI328"/>
  <c r="AG329"/>
  <c r="AH329"/>
  <c r="AI329"/>
  <c r="AG330"/>
  <c r="AH330"/>
  <c r="AI330"/>
  <c r="AG331"/>
  <c r="AH331"/>
  <c r="AI331"/>
  <c r="AG332"/>
  <c r="AH332"/>
  <c r="AI332"/>
  <c r="AG333"/>
  <c r="AH333"/>
  <c r="AI333"/>
  <c r="AG334"/>
  <c r="AH334"/>
  <c r="AI334"/>
  <c r="AG335"/>
  <c r="AH335"/>
  <c r="AI335"/>
  <c r="AG336"/>
  <c r="AH336"/>
  <c r="AI336"/>
  <c r="AG337"/>
  <c r="AH337"/>
  <c r="AI337"/>
  <c r="AG338"/>
  <c r="AH338"/>
  <c r="AI338"/>
  <c r="AG339"/>
  <c r="AH339"/>
  <c r="AI339"/>
  <c r="AG340"/>
  <c r="AH340"/>
  <c r="AI340"/>
  <c r="AG341"/>
  <c r="AH341"/>
  <c r="AI341"/>
  <c r="AG342"/>
  <c r="AH342"/>
  <c r="AI342"/>
  <c r="AG343"/>
  <c r="AH343"/>
  <c r="AI343"/>
  <c r="AG344"/>
  <c r="AH344"/>
  <c r="AI344"/>
  <c r="AG345"/>
  <c r="AH345"/>
  <c r="AI345"/>
  <c r="AG346"/>
  <c r="AH346"/>
  <c r="AI346"/>
  <c r="AG347"/>
  <c r="AH347"/>
  <c r="AI347"/>
  <c r="AG349"/>
  <c r="AH349"/>
  <c r="AI349"/>
  <c r="AG351"/>
  <c r="AH351"/>
  <c r="AI351"/>
  <c r="AG352"/>
  <c r="AH352"/>
  <c r="AI352"/>
  <c r="AG353"/>
  <c r="AH353"/>
  <c r="AI353"/>
  <c r="AG355"/>
  <c r="AH355"/>
  <c r="AI355"/>
  <c r="AG357"/>
  <c r="AH357"/>
  <c r="AI357"/>
  <c r="AG359"/>
  <c r="AH359"/>
  <c r="AI359"/>
  <c r="AG361"/>
  <c r="AH361"/>
  <c r="AG362"/>
  <c r="AH362"/>
  <c r="AG363"/>
  <c r="AH363"/>
  <c r="AG364"/>
  <c r="AH364"/>
  <c r="AG365"/>
  <c r="AH365"/>
  <c r="AG366"/>
  <c r="AH366"/>
  <c r="AG367"/>
  <c r="AH367"/>
  <c r="AG368"/>
  <c r="AH368"/>
  <c r="AG369"/>
  <c r="AH369"/>
  <c r="AG370"/>
  <c r="AH370"/>
  <c r="AG371"/>
  <c r="AH371"/>
  <c r="AG372"/>
  <c r="AH372"/>
  <c r="AI372"/>
  <c r="AG373"/>
  <c r="AH373"/>
  <c r="AI373"/>
  <c r="AG374"/>
  <c r="AH374"/>
  <c r="AI374"/>
  <c r="AG375"/>
  <c r="AH375"/>
  <c r="AI375"/>
  <c r="AG376"/>
  <c r="AH376"/>
  <c r="AI376"/>
  <c r="AG377"/>
  <c r="AH377"/>
  <c r="AI377"/>
  <c r="AG378"/>
  <c r="AH378"/>
  <c r="AI378"/>
  <c r="AG379"/>
  <c r="AH379"/>
  <c r="AI379"/>
  <c r="AG380"/>
  <c r="AH380"/>
  <c r="AI380"/>
  <c r="AG381"/>
  <c r="AH381"/>
  <c r="AI381"/>
  <c r="AG382"/>
  <c r="AH382"/>
  <c r="AI382"/>
  <c r="AG383"/>
  <c r="AH383"/>
  <c r="AI383"/>
  <c r="AG384"/>
  <c r="AH384"/>
  <c r="AI384"/>
  <c r="AG385"/>
  <c r="AH385"/>
  <c r="AI385"/>
  <c r="AG386"/>
  <c r="AH386"/>
  <c r="AI386"/>
  <c r="AG387"/>
  <c r="AH387"/>
  <c r="AI387"/>
  <c r="AG388"/>
  <c r="AH388"/>
  <c r="AI388"/>
  <c r="AG389"/>
  <c r="AH389"/>
  <c r="AI389"/>
  <c r="AG390"/>
  <c r="AH390"/>
  <c r="AI390"/>
  <c r="AG391"/>
  <c r="AH391"/>
  <c r="AI391"/>
  <c r="AG392"/>
  <c r="AH392"/>
  <c r="AI392"/>
  <c r="AG393"/>
  <c r="AH393"/>
  <c r="AI393"/>
  <c r="AG394"/>
  <c r="AH394"/>
  <c r="AI394"/>
  <c r="AG395"/>
  <c r="AH395"/>
  <c r="AI395"/>
  <c r="AG397"/>
  <c r="AH397"/>
  <c r="AI397"/>
  <c r="AG399"/>
  <c r="AH399"/>
  <c r="AI399"/>
  <c r="AG401"/>
  <c r="AH401"/>
  <c r="AG402"/>
  <c r="AH402"/>
  <c r="AG403"/>
  <c r="AH403"/>
  <c r="AG404"/>
  <c r="AH404"/>
  <c r="AG405"/>
  <c r="AH405"/>
  <c r="AG406"/>
  <c r="AH406"/>
  <c r="AG407"/>
  <c r="AH407"/>
  <c r="AG408"/>
  <c r="AH408"/>
  <c r="AG409"/>
  <c r="AH409"/>
  <c r="AG410"/>
  <c r="AH410"/>
  <c r="AG412"/>
  <c r="AH412"/>
  <c r="AI412"/>
  <c r="AG413"/>
  <c r="AH413"/>
  <c r="AI413"/>
  <c r="AG414"/>
  <c r="AH414"/>
  <c r="AI414"/>
  <c r="AG415"/>
  <c r="AH415"/>
  <c r="AI415"/>
  <c r="AG416"/>
  <c r="AH416"/>
  <c r="AI416"/>
  <c r="AG417"/>
  <c r="AH417"/>
  <c r="AI417"/>
  <c r="AG418"/>
  <c r="AH418"/>
  <c r="AI418"/>
  <c r="AG419"/>
  <c r="AH419"/>
  <c r="AI419"/>
  <c r="AG420"/>
  <c r="AH420"/>
  <c r="AI420"/>
  <c r="AG421"/>
  <c r="AH421"/>
  <c r="AI421"/>
  <c r="AG422"/>
  <c r="AH422"/>
  <c r="AI422"/>
  <c r="AG423"/>
  <c r="AH423"/>
  <c r="AI423"/>
  <c r="AG424"/>
  <c r="AH424"/>
  <c r="AI424"/>
  <c r="AG425"/>
  <c r="AH425"/>
  <c r="AI425"/>
  <c r="AG426"/>
  <c r="AH426"/>
  <c r="AI426"/>
  <c r="AG427"/>
  <c r="AH427"/>
  <c r="AI427"/>
  <c r="AG428"/>
  <c r="AH428"/>
  <c r="AI428"/>
  <c r="AG429"/>
  <c r="AH429"/>
  <c r="AI429"/>
  <c r="AG430"/>
  <c r="AH430"/>
  <c r="AI430"/>
  <c r="AG432"/>
  <c r="AH432"/>
  <c r="AI432"/>
  <c r="AG434"/>
  <c r="AH434"/>
  <c r="AI434"/>
  <c r="AH435"/>
  <c r="AG436"/>
  <c r="AH436"/>
  <c r="AG437"/>
  <c r="AH437"/>
  <c r="AG438"/>
  <c r="AH438"/>
  <c r="AG439"/>
  <c r="AH439"/>
  <c r="AG440"/>
  <c r="AH440"/>
  <c r="AG441"/>
  <c r="AH441"/>
  <c r="AI441"/>
  <c r="AG442"/>
  <c r="AH442"/>
  <c r="AI442"/>
  <c r="AG443"/>
  <c r="AH443"/>
  <c r="AI443"/>
  <c r="AG444"/>
  <c r="AH444"/>
  <c r="AI444"/>
  <c r="AG445"/>
  <c r="AH445"/>
  <c r="AI445"/>
  <c r="AG446"/>
  <c r="AH446"/>
  <c r="AI446"/>
  <c r="AG448"/>
  <c r="AH448"/>
  <c r="AI448"/>
  <c r="AG450"/>
  <c r="AH450"/>
  <c r="AI450"/>
  <c r="AG451"/>
  <c r="AH451"/>
  <c r="AG452"/>
  <c r="AH452"/>
  <c r="AG453"/>
  <c r="AH453"/>
  <c r="AG454"/>
  <c r="AH454"/>
  <c r="AG455"/>
  <c r="AH455"/>
  <c r="AG456"/>
  <c r="AH456"/>
  <c r="AG457"/>
  <c r="AH457"/>
  <c r="AG458"/>
  <c r="AH458"/>
  <c r="AG459"/>
  <c r="AH459"/>
  <c r="AG460"/>
  <c r="AH460"/>
  <c r="AG461"/>
  <c r="AG462"/>
  <c r="AH462"/>
  <c r="AG463"/>
  <c r="AH463"/>
  <c r="AG464"/>
  <c r="AH464"/>
  <c r="AG465"/>
  <c r="AH465"/>
  <c r="AG466"/>
  <c r="AH466"/>
  <c r="AI466"/>
  <c r="AG467"/>
  <c r="AH467"/>
  <c r="AI467"/>
  <c r="AG468"/>
  <c r="AH468"/>
  <c r="AI468"/>
  <c r="AG469"/>
  <c r="AH469"/>
  <c r="AI469"/>
  <c r="AG470"/>
  <c r="AH470"/>
  <c r="AI470"/>
  <c r="AG471"/>
  <c r="AH471"/>
  <c r="AI471"/>
  <c r="AG472"/>
  <c r="AH472"/>
  <c r="AI472"/>
  <c r="AG473"/>
  <c r="AH473"/>
  <c r="AI473"/>
  <c r="AG474"/>
  <c r="AH474"/>
  <c r="AI474"/>
  <c r="AG475"/>
  <c r="AH475"/>
  <c r="AI475"/>
  <c r="AG476"/>
  <c r="AH476"/>
  <c r="AI476"/>
  <c r="AG477"/>
  <c r="AH477"/>
  <c r="AI477"/>
  <c r="AG478"/>
  <c r="AH478"/>
  <c r="AI478"/>
  <c r="AG479"/>
  <c r="AH479"/>
  <c r="AI479"/>
  <c r="AG480"/>
  <c r="AH480"/>
  <c r="AI480"/>
  <c r="AG481"/>
  <c r="AH481"/>
  <c r="AI481"/>
  <c r="AG482"/>
  <c r="AH482"/>
  <c r="AI482"/>
  <c r="AG483"/>
  <c r="AH483"/>
  <c r="AI483"/>
  <c r="AG484"/>
  <c r="AH484"/>
  <c r="AI484"/>
  <c r="AG485"/>
  <c r="AH485"/>
  <c r="AI485"/>
  <c r="AG486"/>
  <c r="AH486"/>
  <c r="AI486"/>
  <c r="AG487"/>
  <c r="AH487"/>
  <c r="AI487"/>
  <c r="AG488"/>
  <c r="AH488"/>
  <c r="AI488"/>
  <c r="AG489"/>
  <c r="AH489"/>
  <c r="AI489"/>
  <c r="AG490"/>
  <c r="AH490"/>
  <c r="AI490"/>
  <c r="AG491"/>
  <c r="AH491"/>
  <c r="AI491"/>
  <c r="AG492"/>
  <c r="AH492"/>
  <c r="AI492"/>
  <c r="AG493"/>
  <c r="AH493"/>
  <c r="AI493"/>
  <c r="AG494"/>
  <c r="AH494"/>
  <c r="AI494"/>
  <c r="AG495"/>
  <c r="AH495"/>
  <c r="AI495"/>
  <c r="AG496"/>
  <c r="AH496"/>
  <c r="AI496"/>
  <c r="AG497"/>
  <c r="AH497"/>
  <c r="AI497"/>
  <c r="AG498"/>
  <c r="AH498"/>
  <c r="AI498"/>
  <c r="AG499"/>
  <c r="AH499"/>
  <c r="AI499"/>
  <c r="AG500"/>
  <c r="AH500"/>
  <c r="AI500"/>
  <c r="AG501"/>
  <c r="AH501"/>
  <c r="AI501"/>
  <c r="AG502"/>
  <c r="AH502"/>
  <c r="AI502"/>
  <c r="AG503"/>
  <c r="AH503"/>
  <c r="AI503"/>
  <c r="AG504"/>
  <c r="AH504"/>
  <c r="AI504"/>
  <c r="AG505"/>
  <c r="AH505"/>
  <c r="AI505"/>
  <c r="AG506"/>
  <c r="AH506"/>
  <c r="AI506"/>
  <c r="AG507"/>
  <c r="AH507"/>
  <c r="AI507"/>
  <c r="AG508"/>
  <c r="AH508"/>
  <c r="AI508"/>
  <c r="AG509"/>
  <c r="AH509"/>
  <c r="AI509"/>
  <c r="AG510"/>
  <c r="AH510"/>
  <c r="AI510"/>
  <c r="AG511"/>
  <c r="AH511"/>
  <c r="AI511"/>
  <c r="AG512"/>
  <c r="AH512"/>
  <c r="AI512"/>
  <c r="AG513"/>
  <c r="AH513"/>
  <c r="AI513"/>
  <c r="AG514"/>
  <c r="AH514"/>
  <c r="AI514"/>
  <c r="AG515"/>
  <c r="AH515"/>
  <c r="AI515"/>
  <c r="AG516"/>
  <c r="AH516"/>
  <c r="AI516"/>
  <c r="AG517"/>
  <c r="AH517"/>
  <c r="AI517"/>
  <c r="AG518"/>
  <c r="AH518"/>
  <c r="AI518"/>
  <c r="AG519"/>
  <c r="AH519"/>
  <c r="AI519"/>
  <c r="AG520"/>
  <c r="AH520"/>
  <c r="AI520"/>
  <c r="AG521"/>
  <c r="AH521"/>
  <c r="AI521"/>
  <c r="AG522"/>
  <c r="AH522"/>
  <c r="AI522"/>
  <c r="AG523"/>
  <c r="AH523"/>
  <c r="AI523"/>
  <c r="AG524"/>
  <c r="AH524"/>
  <c r="AI524"/>
  <c r="AG525"/>
  <c r="AH525"/>
  <c r="AI525"/>
  <c r="AG526"/>
  <c r="AH526"/>
  <c r="AI526"/>
  <c r="AG527"/>
  <c r="AH527"/>
  <c r="AI527"/>
  <c r="AG528"/>
  <c r="AH528"/>
  <c r="AI528"/>
  <c r="AG529"/>
  <c r="AH529"/>
  <c r="AI529"/>
  <c r="AG530"/>
  <c r="AH530"/>
  <c r="AI530"/>
  <c r="AG531"/>
  <c r="AH531"/>
  <c r="AI531"/>
  <c r="AG532"/>
  <c r="AH532"/>
  <c r="AI532"/>
  <c r="AG533"/>
  <c r="AH533"/>
  <c r="AI533"/>
  <c r="AG534"/>
  <c r="AH534"/>
  <c r="AI534"/>
  <c r="AG535"/>
  <c r="AH535"/>
  <c r="AI535"/>
  <c r="AG536"/>
  <c r="AH536"/>
  <c r="AI536"/>
  <c r="AG537"/>
  <c r="AH537"/>
  <c r="AI537"/>
  <c r="AG538"/>
  <c r="AH538"/>
  <c r="AI538"/>
  <c r="AG539"/>
  <c r="AH539"/>
  <c r="AI539"/>
  <c r="AG540"/>
  <c r="AH540"/>
  <c r="AI540"/>
  <c r="AG542"/>
  <c r="AH542"/>
  <c r="AI542"/>
  <c r="AG544"/>
  <c r="AH544"/>
  <c r="AI544"/>
  <c r="AG546"/>
  <c r="AH546"/>
  <c r="AI546"/>
  <c r="AG547"/>
  <c r="AH547"/>
  <c r="AG548"/>
  <c r="AH548"/>
  <c r="AG550"/>
  <c r="AH550"/>
  <c r="AG551"/>
  <c r="AH551"/>
  <c r="AG552"/>
  <c r="AH552"/>
  <c r="AG553"/>
  <c r="AH553"/>
  <c r="AG554"/>
  <c r="AH554"/>
  <c r="AG555"/>
  <c r="AH555"/>
  <c r="AI555"/>
  <c r="AG557"/>
  <c r="AH557"/>
  <c r="AI557"/>
  <c r="AG559"/>
  <c r="AH559"/>
  <c r="AI559"/>
  <c r="AG560"/>
  <c r="AH560"/>
  <c r="AG561"/>
  <c r="AH561"/>
  <c r="AG562"/>
  <c r="AH562"/>
  <c r="AG563"/>
  <c r="AH563"/>
  <c r="AI563"/>
  <c r="AG565"/>
  <c r="AH565"/>
  <c r="AI565"/>
  <c r="AG566"/>
  <c r="AH566"/>
  <c r="AG568"/>
  <c r="AH568"/>
  <c r="AI568"/>
  <c r="AG569"/>
  <c r="AH569"/>
  <c r="AI569"/>
  <c r="AG571"/>
  <c r="AH571"/>
  <c r="AI571"/>
  <c r="AG572"/>
  <c r="AH572"/>
  <c r="AG573"/>
  <c r="AH573"/>
  <c r="AG574"/>
  <c r="AH574"/>
  <c r="AG575"/>
  <c r="AH575"/>
  <c r="AI575"/>
  <c r="AG576"/>
  <c r="AH576"/>
  <c r="AI576"/>
  <c r="AG577"/>
  <c r="AH577"/>
  <c r="AI577"/>
  <c r="AG578"/>
  <c r="AH578"/>
  <c r="AI578"/>
  <c r="AG579"/>
  <c r="AH579"/>
  <c r="AI579"/>
  <c r="AG580"/>
  <c r="AH580"/>
  <c r="AI580"/>
  <c r="AG581"/>
  <c r="AH581"/>
  <c r="AI581"/>
  <c r="AG582"/>
  <c r="AH582"/>
  <c r="AI582"/>
  <c r="AG583"/>
  <c r="AH583"/>
  <c r="AI583"/>
  <c r="AG584"/>
  <c r="AH584"/>
  <c r="AI584"/>
  <c r="AG585"/>
  <c r="AH585"/>
  <c r="AI585"/>
  <c r="AG586"/>
  <c r="AH586"/>
  <c r="AI586"/>
  <c r="AG587"/>
  <c r="AH587"/>
  <c r="AI587"/>
  <c r="AG588"/>
  <c r="AH588"/>
  <c r="AI588"/>
  <c r="AG590"/>
  <c r="AH590"/>
  <c r="AI590"/>
  <c r="AG591"/>
  <c r="AH591"/>
  <c r="AI591"/>
  <c r="AG596"/>
  <c r="AH596"/>
  <c r="AI596"/>
  <c r="AG597"/>
  <c r="AH597"/>
  <c r="AI597"/>
  <c r="AG598"/>
  <c r="AH598"/>
  <c r="AI598"/>
  <c r="AG599"/>
  <c r="AH599"/>
  <c r="AI599"/>
  <c r="AG600"/>
  <c r="AH600"/>
  <c r="AI600"/>
  <c r="AG601"/>
  <c r="AH601"/>
  <c r="AI601"/>
  <c r="AG602"/>
  <c r="AH602"/>
  <c r="AI602"/>
  <c r="AG603"/>
  <c r="AH603"/>
  <c r="AI603"/>
  <c r="AG604"/>
  <c r="AH604"/>
  <c r="AI604"/>
  <c r="AG605"/>
  <c r="AH605"/>
  <c r="AI605"/>
  <c r="AG606"/>
  <c r="AH606"/>
  <c r="AI606"/>
  <c r="AG607"/>
  <c r="AH607"/>
  <c r="AI607"/>
  <c r="AG608"/>
  <c r="AH608"/>
  <c r="AI608"/>
  <c r="AG609"/>
  <c r="AH609"/>
  <c r="AI609"/>
  <c r="AG610"/>
  <c r="AH610"/>
  <c r="AI610"/>
  <c r="AG613"/>
  <c r="AH613"/>
  <c r="AI613"/>
  <c r="AG614"/>
  <c r="AH614"/>
  <c r="AI614"/>
  <c r="AG618"/>
  <c r="AH618"/>
  <c r="AI618"/>
  <c r="AG619"/>
  <c r="AH619"/>
  <c r="AI619"/>
  <c r="AG620"/>
  <c r="AH620"/>
  <c r="AI620"/>
  <c r="AG621"/>
  <c r="AH621"/>
  <c r="AI621"/>
  <c r="AG622"/>
  <c r="AH622"/>
  <c r="AI622"/>
  <c r="AG623"/>
  <c r="AH623"/>
  <c r="AI623"/>
  <c r="AG624"/>
  <c r="AH624"/>
  <c r="AI624"/>
  <c r="AG625"/>
  <c r="AH625"/>
  <c r="AI625"/>
  <c r="AG626"/>
  <c r="AH626"/>
  <c r="AI626"/>
  <c r="AG627"/>
  <c r="AH627"/>
  <c r="AI627"/>
  <c r="AG628"/>
  <c r="AH628"/>
  <c r="AI628"/>
  <c r="AG629"/>
  <c r="AH629"/>
  <c r="AI629"/>
  <c r="AG630"/>
  <c r="AH630"/>
  <c r="AI630"/>
  <c r="AG633"/>
  <c r="AH633"/>
  <c r="AI633"/>
  <c r="AG634"/>
  <c r="AH634"/>
  <c r="AI634"/>
  <c r="AG635"/>
  <c r="AH635"/>
  <c r="AG636"/>
  <c r="AH636"/>
  <c r="AI636"/>
  <c r="AG637"/>
  <c r="AH637"/>
  <c r="AI637"/>
  <c r="AG638"/>
  <c r="AH638"/>
  <c r="AI638"/>
  <c r="AG640"/>
  <c r="AH640"/>
  <c r="AI640"/>
  <c r="AG642"/>
  <c r="AH642"/>
  <c r="AI642"/>
  <c r="AG645"/>
  <c r="AH645"/>
  <c r="AI645"/>
  <c r="AG646"/>
  <c r="AH646"/>
  <c r="AI646"/>
  <c r="AG647"/>
  <c r="AH647"/>
  <c r="AI647"/>
  <c r="AG648"/>
  <c r="AH648"/>
  <c r="AI648"/>
  <c r="AG649"/>
  <c r="AH649"/>
  <c r="AI649"/>
  <c r="AG650"/>
  <c r="AH650"/>
  <c r="AI650"/>
  <c r="AG651"/>
  <c r="AH651"/>
  <c r="AI651"/>
  <c r="AG652"/>
  <c r="AH652"/>
  <c r="AI652"/>
  <c r="AG653"/>
  <c r="AH653"/>
  <c r="AI653"/>
  <c r="AG654"/>
  <c r="AH654"/>
  <c r="AI654"/>
  <c r="AG655"/>
  <c r="AH655"/>
  <c r="AI655"/>
  <c r="AG656"/>
  <c r="AH656"/>
  <c r="AI656"/>
  <c r="AG657"/>
  <c r="AH657"/>
  <c r="AI657"/>
  <c r="AG658"/>
  <c r="AH658"/>
  <c r="AI658"/>
  <c r="AG659"/>
  <c r="AH659"/>
  <c r="AI659"/>
  <c r="AG660"/>
  <c r="AH660"/>
  <c r="AI660"/>
  <c r="AG661"/>
  <c r="AH661"/>
  <c r="AI661"/>
  <c r="AG662"/>
  <c r="AH662"/>
  <c r="AI662"/>
  <c r="AG663"/>
  <c r="AH663"/>
  <c r="AI663"/>
  <c r="AG664"/>
  <c r="AH664"/>
  <c r="AI664"/>
  <c r="AG665"/>
  <c r="AH665"/>
  <c r="AI665"/>
  <c r="AG666"/>
  <c r="AH666"/>
  <c r="AI666"/>
  <c r="AG667"/>
  <c r="AH667"/>
  <c r="AI667"/>
  <c r="AG668"/>
  <c r="AH668"/>
  <c r="AI668"/>
  <c r="AG669"/>
  <c r="AH669"/>
  <c r="AI669"/>
  <c r="AG670"/>
  <c r="AH670"/>
  <c r="AI670"/>
  <c r="AG671"/>
  <c r="AH671"/>
  <c r="AI671"/>
  <c r="AG672"/>
  <c r="AH672"/>
  <c r="AI672"/>
  <c r="AG673"/>
  <c r="AH673"/>
  <c r="AI673"/>
  <c r="AG674"/>
  <c r="AH674"/>
  <c r="AI674"/>
  <c r="AG675"/>
  <c r="AH675"/>
  <c r="AI675"/>
  <c r="AG676"/>
  <c r="AH676"/>
  <c r="AI676"/>
  <c r="AG677"/>
  <c r="AH677"/>
  <c r="AI677"/>
  <c r="AG678"/>
  <c r="AH678"/>
  <c r="AI678"/>
  <c r="AG679"/>
  <c r="AH679"/>
  <c r="AI679"/>
  <c r="AG680"/>
  <c r="AH680"/>
  <c r="AI680"/>
  <c r="AG681"/>
  <c r="AH681"/>
  <c r="AI681"/>
  <c r="AG682"/>
  <c r="AH682"/>
  <c r="AI682"/>
  <c r="AG683"/>
  <c r="AH683"/>
  <c r="AI683"/>
  <c r="AG684"/>
  <c r="AH684"/>
  <c r="AI684"/>
  <c r="AG685"/>
  <c r="AH685"/>
  <c r="AI685"/>
  <c r="AG686"/>
  <c r="AH686"/>
  <c r="AI686"/>
  <c r="AG687"/>
  <c r="AH687"/>
  <c r="AI687"/>
  <c r="AG688"/>
  <c r="AH688"/>
  <c r="AI688"/>
  <c r="AG689"/>
  <c r="AH689"/>
  <c r="AI689"/>
  <c r="AG690"/>
  <c r="AH690"/>
  <c r="AI690"/>
  <c r="AG692"/>
  <c r="AH692"/>
  <c r="AI692"/>
  <c r="AG694"/>
  <c r="AH694"/>
  <c r="AG695"/>
  <c r="AH695"/>
  <c r="AG696"/>
  <c r="AH696"/>
  <c r="AI696"/>
  <c r="AG697"/>
  <c r="AH697"/>
  <c r="AI697"/>
  <c r="AG698"/>
  <c r="AH698"/>
  <c r="AI698"/>
  <c r="AG699"/>
  <c r="AH699"/>
  <c r="AI699"/>
  <c r="AG700"/>
  <c r="AH700"/>
  <c r="AI700"/>
  <c r="AG701"/>
  <c r="AH701"/>
  <c r="AI701"/>
  <c r="AG702"/>
  <c r="AH702"/>
  <c r="AI702"/>
  <c r="AG703"/>
  <c r="AH703"/>
  <c r="AI703"/>
  <c r="AG704"/>
  <c r="AH704"/>
  <c r="AI704"/>
  <c r="AG705"/>
  <c r="AH705"/>
  <c r="AI705"/>
  <c r="AG706"/>
  <c r="AH706"/>
  <c r="AI706"/>
  <c r="AG707"/>
  <c r="AH707"/>
  <c r="AI707"/>
  <c r="AG709"/>
  <c r="AH709"/>
  <c r="AI709"/>
  <c r="AG710"/>
  <c r="AH710"/>
  <c r="AI710"/>
  <c r="AG711"/>
  <c r="AH711"/>
  <c r="AI711"/>
  <c r="AG712"/>
  <c r="AH712"/>
  <c r="AI712"/>
  <c r="AG713"/>
  <c r="AH713"/>
  <c r="AI713"/>
  <c r="AG714"/>
  <c r="AH714"/>
  <c r="AI714"/>
  <c r="AG715"/>
  <c r="AH715"/>
  <c r="AI715"/>
  <c r="AG716"/>
  <c r="AH716"/>
  <c r="AI716"/>
  <c r="AG717"/>
  <c r="AH717"/>
  <c r="AI717"/>
  <c r="AG718"/>
  <c r="AH718"/>
  <c r="AI718"/>
  <c r="AG719"/>
  <c r="AH719"/>
  <c r="AI719"/>
  <c r="AG720"/>
  <c r="AH720"/>
  <c r="AI720"/>
  <c r="AG721"/>
  <c r="AH721"/>
  <c r="AI721"/>
  <c r="AG722"/>
  <c r="AH722"/>
  <c r="AI722"/>
  <c r="AG724"/>
  <c r="AH724"/>
  <c r="AI724"/>
  <c r="AG725"/>
  <c r="AH725"/>
  <c r="AG726"/>
  <c r="AH726"/>
  <c r="AI726"/>
  <c r="AG728"/>
  <c r="AH728"/>
  <c r="AI728"/>
  <c r="AG730"/>
  <c r="AH730"/>
  <c r="AI730"/>
  <c r="AG732"/>
  <c r="AH732"/>
  <c r="AI732"/>
  <c r="AG733"/>
  <c r="AH733"/>
  <c r="AI733"/>
  <c r="AG734"/>
  <c r="AH734"/>
  <c r="AI734"/>
  <c r="AG735"/>
  <c r="AH735"/>
  <c r="AI735"/>
  <c r="AG736"/>
  <c r="AH736"/>
  <c r="AI736"/>
  <c r="AG737"/>
  <c r="AH737"/>
  <c r="AI737"/>
  <c r="AG739"/>
  <c r="AH739"/>
  <c r="AI739"/>
  <c r="AG741"/>
  <c r="AH741"/>
  <c r="AI741"/>
  <c r="AG743"/>
  <c r="AH743"/>
  <c r="AI743"/>
  <c r="AG744"/>
  <c r="AH744"/>
  <c r="AI744"/>
  <c r="AG746"/>
  <c r="AH746"/>
  <c r="AI746"/>
  <c r="AG748"/>
  <c r="AH748"/>
  <c r="AI748"/>
  <c r="AG749"/>
  <c r="AH749"/>
  <c r="AI749"/>
  <c r="AG753"/>
  <c r="AH753"/>
  <c r="AI753"/>
  <c r="AG754"/>
  <c r="AH754"/>
  <c r="AI754"/>
  <c r="AG755"/>
  <c r="AH755"/>
  <c r="AI755"/>
  <c r="AG756"/>
  <c r="AH756"/>
  <c r="AI756"/>
  <c r="AG757"/>
  <c r="AH757"/>
  <c r="AI757"/>
  <c r="AG759"/>
  <c r="AH759"/>
  <c r="AI759"/>
  <c r="AG761"/>
  <c r="AH761"/>
  <c r="AI761"/>
  <c r="AG770"/>
  <c r="AH770"/>
  <c r="AI770"/>
  <c r="AG771"/>
  <c r="AH771"/>
  <c r="AI771"/>
  <c r="AG772"/>
  <c r="AH772"/>
  <c r="AI772"/>
  <c r="AG773"/>
  <c r="AH773"/>
  <c r="AI773"/>
  <c r="AG774"/>
  <c r="AH774"/>
  <c r="AI774"/>
  <c r="AG776"/>
  <c r="AH776"/>
  <c r="AI776"/>
  <c r="AG778"/>
  <c r="AH778"/>
  <c r="AI778"/>
  <c r="AG779"/>
  <c r="AH779"/>
  <c r="AI779"/>
  <c r="AG780"/>
  <c r="AH780"/>
  <c r="AG781"/>
  <c r="AH781"/>
  <c r="AI781"/>
  <c r="AG782"/>
  <c r="AH782"/>
  <c r="AI782"/>
  <c r="M109" i="9" l="1"/>
  <c r="I22"/>
  <c r="Z44" i="7"/>
  <c r="AA44"/>
  <c r="AB44"/>
  <c r="Z48"/>
  <c r="AA48"/>
  <c r="AB48"/>
  <c r="Z51"/>
  <c r="AA51"/>
  <c r="AB51"/>
  <c r="Z52"/>
  <c r="AA52"/>
  <c r="AB52"/>
  <c r="Z53"/>
  <c r="AA53"/>
  <c r="AB53"/>
  <c r="Z54"/>
  <c r="AA54"/>
  <c r="AB54"/>
  <c r="Z55"/>
  <c r="AA55"/>
  <c r="AB55"/>
  <c r="Z56"/>
  <c r="AA56"/>
  <c r="AB56"/>
  <c r="Z57"/>
  <c r="AA57"/>
  <c r="AB57"/>
  <c r="Z58"/>
  <c r="AA58"/>
  <c r="AB58"/>
  <c r="Z59"/>
  <c r="AA59"/>
  <c r="AB59"/>
  <c r="Z60"/>
  <c r="AA60"/>
  <c r="AB60"/>
  <c r="Z61"/>
  <c r="AA61"/>
  <c r="AB61"/>
  <c r="Z62"/>
  <c r="AA62"/>
  <c r="AB62"/>
  <c r="Z63"/>
  <c r="AA63"/>
  <c r="AB63"/>
  <c r="Z64"/>
  <c r="AA64"/>
  <c r="AB64"/>
  <c r="Z65"/>
  <c r="AA65"/>
  <c r="AB65"/>
  <c r="Z66"/>
  <c r="AA66"/>
  <c r="AB66"/>
  <c r="Z67"/>
  <c r="AA67"/>
  <c r="AB67"/>
  <c r="Z69"/>
  <c r="AA69"/>
  <c r="AB69"/>
  <c r="Z70"/>
  <c r="AA70"/>
  <c r="AB70"/>
  <c r="Z71"/>
  <c r="AA71"/>
  <c r="AB71"/>
  <c r="Z72"/>
  <c r="AA72"/>
  <c r="AB72"/>
  <c r="Z73"/>
  <c r="AA73"/>
  <c r="AB73"/>
  <c r="Z74"/>
  <c r="AA74"/>
  <c r="AB74"/>
  <c r="Z75"/>
  <c r="AA75"/>
  <c r="AB75"/>
  <c r="Z76"/>
  <c r="AA76"/>
  <c r="AB76"/>
  <c r="Z77"/>
  <c r="AA77"/>
  <c r="AB77"/>
  <c r="Z79"/>
  <c r="AA79"/>
  <c r="AB79"/>
  <c r="Z80"/>
  <c r="AA80"/>
  <c r="AB80"/>
  <c r="Z81"/>
  <c r="AA81"/>
  <c r="AB81"/>
  <c r="Z82"/>
  <c r="AA82"/>
  <c r="AB82"/>
  <c r="Z83"/>
  <c r="AA83"/>
  <c r="AB83"/>
  <c r="Z84"/>
  <c r="AA84"/>
  <c r="AB84"/>
  <c r="Z85"/>
  <c r="AA85"/>
  <c r="AB85"/>
  <c r="Z86"/>
  <c r="AA86"/>
  <c r="AB86"/>
  <c r="Z87"/>
  <c r="AA87"/>
  <c r="AB87"/>
  <c r="Z88"/>
  <c r="AA88"/>
  <c r="AB88"/>
  <c r="Z89"/>
  <c r="AA89"/>
  <c r="AB89"/>
  <c r="Z90"/>
  <c r="AA90"/>
  <c r="AB90"/>
  <c r="Z91"/>
  <c r="AA91"/>
  <c r="AB91"/>
  <c r="Z92"/>
  <c r="AA92"/>
  <c r="AB92"/>
  <c r="Z93"/>
  <c r="AA93"/>
  <c r="AB93"/>
  <c r="Z95"/>
  <c r="AA95"/>
  <c r="AB95"/>
  <c r="Z97"/>
  <c r="AA97"/>
  <c r="AB97"/>
  <c r="Z100"/>
  <c r="AA100"/>
  <c r="AB100"/>
  <c r="Z102"/>
  <c r="AA102"/>
  <c r="AB102"/>
  <c r="Z104"/>
  <c r="AA104"/>
  <c r="AB104"/>
  <c r="Z107"/>
  <c r="AA107"/>
  <c r="AB107"/>
  <c r="Z108"/>
  <c r="AA108"/>
  <c r="AB108"/>
  <c r="Z110"/>
  <c r="AA110"/>
  <c r="AB110"/>
  <c r="Z111"/>
  <c r="AA111"/>
  <c r="AB111"/>
  <c r="Z113"/>
  <c r="AA113"/>
  <c r="AB113"/>
  <c r="Z114"/>
  <c r="AA114"/>
  <c r="AB114"/>
  <c r="Z115"/>
  <c r="AA115"/>
  <c r="AB115"/>
  <c r="Z116"/>
  <c r="AA116"/>
  <c r="AB116"/>
  <c r="Z117"/>
  <c r="AA117"/>
  <c r="AB117"/>
  <c r="Z118"/>
  <c r="AA118"/>
  <c r="AB118"/>
  <c r="Z119"/>
  <c r="AA119"/>
  <c r="AB119"/>
  <c r="Z120"/>
  <c r="AA120"/>
  <c r="AB120"/>
  <c r="Z121"/>
  <c r="AA121"/>
  <c r="AB121"/>
  <c r="Z122"/>
  <c r="AA122"/>
  <c r="AB122"/>
  <c r="Z123"/>
  <c r="AA123"/>
  <c r="AB123"/>
  <c r="Z124"/>
  <c r="AA124"/>
  <c r="AB124"/>
  <c r="Z125"/>
  <c r="AA125"/>
  <c r="AB125"/>
  <c r="Z126"/>
  <c r="AA126"/>
  <c r="AB126"/>
  <c r="Z127"/>
  <c r="AA127"/>
  <c r="AB127"/>
  <c r="Z128"/>
  <c r="AA128"/>
  <c r="AB128"/>
  <c r="Z129"/>
  <c r="AA129"/>
  <c r="AB129"/>
  <c r="Z131"/>
  <c r="AA131"/>
  <c r="AB131"/>
  <c r="Z132"/>
  <c r="AA132"/>
  <c r="AB132"/>
  <c r="Z133"/>
  <c r="AA133"/>
  <c r="AB133"/>
  <c r="Z134"/>
  <c r="AA134"/>
  <c r="AB134"/>
  <c r="Z135"/>
  <c r="AA135"/>
  <c r="AB135"/>
  <c r="Z136"/>
  <c r="AA136"/>
  <c r="AB136"/>
  <c r="Z137"/>
  <c r="AA137"/>
  <c r="AB137"/>
  <c r="Z138"/>
  <c r="AA138"/>
  <c r="AB138"/>
  <c r="Z139"/>
  <c r="AA139"/>
  <c r="AB139"/>
  <c r="Z140"/>
  <c r="AA140"/>
  <c r="AB140"/>
  <c r="Z141"/>
  <c r="AA141"/>
  <c r="AB141"/>
  <c r="Z142"/>
  <c r="AA142"/>
  <c r="AB142"/>
  <c r="Z143"/>
  <c r="AA143"/>
  <c r="AB143"/>
  <c r="Z144"/>
  <c r="AA144"/>
  <c r="AB144"/>
  <c r="Z145"/>
  <c r="AA145"/>
  <c r="AB145"/>
  <c r="Z146"/>
  <c r="AA146"/>
  <c r="AB146"/>
  <c r="Z147"/>
  <c r="AA147"/>
  <c r="AB147"/>
  <c r="Z148"/>
  <c r="AA148"/>
  <c r="AB148"/>
  <c r="Z149"/>
  <c r="AA149"/>
  <c r="AB149"/>
  <c r="Z150"/>
  <c r="AA150"/>
  <c r="AB150"/>
  <c r="Z151"/>
  <c r="AA151"/>
  <c r="AB151"/>
  <c r="Z152"/>
  <c r="AA152"/>
  <c r="AB152"/>
  <c r="Z153"/>
  <c r="AA153"/>
  <c r="AB153"/>
  <c r="Z155"/>
  <c r="AA155"/>
  <c r="AB155"/>
  <c r="Z157"/>
  <c r="AA157"/>
  <c r="AB157"/>
  <c r="Z160"/>
  <c r="AA160"/>
  <c r="AB160"/>
  <c r="Z161"/>
  <c r="AA161"/>
  <c r="AB161"/>
  <c r="Z163"/>
  <c r="AA163"/>
  <c r="AB163"/>
  <c r="Z164"/>
  <c r="AA164"/>
  <c r="AB164"/>
  <c r="Z165"/>
  <c r="AA165"/>
  <c r="AB165"/>
  <c r="Z166"/>
  <c r="AA166"/>
  <c r="AB166"/>
  <c r="Z167"/>
  <c r="AA167"/>
  <c r="AB167"/>
  <c r="Z168"/>
  <c r="AA168"/>
  <c r="AB168"/>
  <c r="Z169"/>
  <c r="AA169"/>
  <c r="AB169"/>
  <c r="Z170"/>
  <c r="AA170"/>
  <c r="AB170"/>
  <c r="Z171"/>
  <c r="AA171"/>
  <c r="AB171"/>
  <c r="Z172"/>
  <c r="AA172"/>
  <c r="AB172"/>
  <c r="Z173"/>
  <c r="AA173"/>
  <c r="AB173"/>
  <c r="Z174"/>
  <c r="AA174"/>
  <c r="AB174"/>
  <c r="Z175"/>
  <c r="AA175"/>
  <c r="AB175"/>
  <c r="Z176"/>
  <c r="AA176"/>
  <c r="AB176"/>
  <c r="Z177"/>
  <c r="AA177"/>
  <c r="AB177"/>
  <c r="Z178"/>
  <c r="AA178"/>
  <c r="AB178"/>
  <c r="Z179"/>
  <c r="AA179"/>
  <c r="AB179"/>
  <c r="Z180"/>
  <c r="AA180"/>
  <c r="AB180"/>
  <c r="Z181"/>
  <c r="AA181"/>
  <c r="AB181"/>
  <c r="Z182"/>
  <c r="AA182"/>
  <c r="AB182"/>
  <c r="Z183"/>
  <c r="AA183"/>
  <c r="AB183"/>
  <c r="Z184"/>
  <c r="AA184"/>
  <c r="AB184"/>
  <c r="Z185"/>
  <c r="AA185"/>
  <c r="AB185"/>
  <c r="Z186"/>
  <c r="AA186"/>
  <c r="AB186"/>
  <c r="Z187"/>
  <c r="AA187"/>
  <c r="AB187"/>
  <c r="Z188"/>
  <c r="AA188"/>
  <c r="AB188"/>
  <c r="Z189"/>
  <c r="AA189"/>
  <c r="AB189"/>
  <c r="Z190"/>
  <c r="AA190"/>
  <c r="AB190"/>
  <c r="Z191"/>
  <c r="AA191"/>
  <c r="AB191"/>
  <c r="Z192"/>
  <c r="AA192"/>
  <c r="AB192"/>
  <c r="Z193"/>
  <c r="AA193"/>
  <c r="AB193"/>
  <c r="Z194"/>
  <c r="AA194"/>
  <c r="AB194"/>
  <c r="Z195"/>
  <c r="AA195"/>
  <c r="AB195"/>
  <c r="Z196"/>
  <c r="AA196"/>
  <c r="AB196"/>
  <c r="Z197"/>
  <c r="AA197"/>
  <c r="AB197"/>
  <c r="Z198"/>
  <c r="AA198"/>
  <c r="AB198"/>
  <c r="Z199"/>
  <c r="AA199"/>
  <c r="AB199"/>
  <c r="Z200"/>
  <c r="AA200"/>
  <c r="AB200"/>
  <c r="Z201"/>
  <c r="AA201"/>
  <c r="AB201"/>
  <c r="Z202"/>
  <c r="AA202"/>
  <c r="AB202"/>
  <c r="Z203"/>
  <c r="AA203"/>
  <c r="AB203"/>
  <c r="Z204"/>
  <c r="AA204"/>
  <c r="AB204"/>
  <c r="Z205"/>
  <c r="AA205"/>
  <c r="AB205"/>
  <c r="Z206"/>
  <c r="AA206"/>
  <c r="AB206"/>
  <c r="Z207"/>
  <c r="AA207"/>
  <c r="AB207"/>
  <c r="Z208"/>
  <c r="AA208"/>
  <c r="AB208"/>
  <c r="Z209"/>
  <c r="AA209"/>
  <c r="AB209"/>
  <c r="Z210"/>
  <c r="AA210"/>
  <c r="AB210"/>
  <c r="Z211"/>
  <c r="AA211"/>
  <c r="AB211"/>
  <c r="Z212"/>
  <c r="AA212"/>
  <c r="AB212"/>
  <c r="Z213"/>
  <c r="AA213"/>
  <c r="AB213"/>
  <c r="Z214"/>
  <c r="AA214"/>
  <c r="AB214"/>
  <c r="Z215"/>
  <c r="AA215"/>
  <c r="AB215"/>
  <c r="Z216"/>
  <c r="AA216"/>
  <c r="AB216"/>
  <c r="Z217"/>
  <c r="AA217"/>
  <c r="AB217"/>
  <c r="Z218"/>
  <c r="AA218"/>
  <c r="AB218"/>
  <c r="Z220"/>
  <c r="AA220"/>
  <c r="AB220"/>
  <c r="Z221"/>
  <c r="AA221"/>
  <c r="AB221"/>
  <c r="Z222"/>
  <c r="AA222"/>
  <c r="AB222"/>
  <c r="Z223"/>
  <c r="AA223"/>
  <c r="AB223"/>
  <c r="Z224"/>
  <c r="AA224"/>
  <c r="AB224"/>
  <c r="Z225"/>
  <c r="AA225"/>
  <c r="AB225"/>
  <c r="Z226"/>
  <c r="AA226"/>
  <c r="AB226"/>
  <c r="Z227"/>
  <c r="AA227"/>
  <c r="AB227"/>
  <c r="Z228"/>
  <c r="AA228"/>
  <c r="AB228"/>
  <c r="Z229"/>
  <c r="AA229"/>
  <c r="AB229"/>
  <c r="Z230"/>
  <c r="AA230"/>
  <c r="AB230"/>
  <c r="Z231"/>
  <c r="AA231"/>
  <c r="AB231"/>
  <c r="Z232"/>
  <c r="AA232"/>
  <c r="AB232"/>
  <c r="Z233"/>
  <c r="AA233"/>
  <c r="AB233"/>
  <c r="Z234"/>
  <c r="AA234"/>
  <c r="AB234"/>
  <c r="Z235"/>
  <c r="AA235"/>
  <c r="AB235"/>
  <c r="Z236"/>
  <c r="AA236"/>
  <c r="AB236"/>
  <c r="Z237"/>
  <c r="AA237"/>
  <c r="AB237"/>
  <c r="Z238"/>
  <c r="AA238"/>
  <c r="AB238"/>
  <c r="Z239"/>
  <c r="AA239"/>
  <c r="AB239"/>
  <c r="Z240"/>
  <c r="AA240"/>
  <c r="AB240"/>
  <c r="Z241"/>
  <c r="AA241"/>
  <c r="AB241"/>
  <c r="Z242"/>
  <c r="AA242"/>
  <c r="AB242"/>
  <c r="Z243"/>
  <c r="AA243"/>
  <c r="AB243"/>
  <c r="Z244"/>
  <c r="AA244"/>
  <c r="AB244"/>
  <c r="Z245"/>
  <c r="AA245"/>
  <c r="AB245"/>
  <c r="Z246"/>
  <c r="AA246"/>
  <c r="AB246"/>
  <c r="Z247"/>
  <c r="AA247"/>
  <c r="AB247"/>
  <c r="Z248"/>
  <c r="AA248"/>
  <c r="AB248"/>
  <c r="Z249"/>
  <c r="AA249"/>
  <c r="AB249"/>
  <c r="Z250"/>
  <c r="AA250"/>
  <c r="AB250"/>
  <c r="Z251"/>
  <c r="AA251"/>
  <c r="AB251"/>
  <c r="Z252"/>
  <c r="AA252"/>
  <c r="AB252"/>
  <c r="Z253"/>
  <c r="AA253"/>
  <c r="AB253"/>
  <c r="Z254"/>
  <c r="AA254"/>
  <c r="AB254"/>
  <c r="Z255"/>
  <c r="AA255"/>
  <c r="AB255"/>
  <c r="Z256"/>
  <c r="AA256"/>
  <c r="AB256"/>
  <c r="Z257"/>
  <c r="AA257"/>
  <c r="AB257"/>
  <c r="Z258"/>
  <c r="AA258"/>
  <c r="AB258"/>
  <c r="Z259"/>
  <c r="AA259"/>
  <c r="AB259"/>
  <c r="Z260"/>
  <c r="AA260"/>
  <c r="AB260"/>
  <c r="Z261"/>
  <c r="AA261"/>
  <c r="AB261"/>
  <c r="Z262"/>
  <c r="AA262"/>
  <c r="AB262"/>
  <c r="Z263"/>
  <c r="AA263"/>
  <c r="AB263"/>
  <c r="Z264"/>
  <c r="AA264"/>
  <c r="AB264"/>
  <c r="Z265"/>
  <c r="AA265"/>
  <c r="AB265"/>
  <c r="Z266"/>
  <c r="AA266"/>
  <c r="AB266"/>
  <c r="Z267"/>
  <c r="AA267"/>
  <c r="AB267"/>
  <c r="Z268"/>
  <c r="AA268"/>
  <c r="AB268"/>
  <c r="Z269"/>
  <c r="AA269"/>
  <c r="AB269"/>
  <c r="Z270"/>
  <c r="AA270"/>
  <c r="AB270"/>
  <c r="Z271"/>
  <c r="AA271"/>
  <c r="AB271"/>
  <c r="Z272"/>
  <c r="AA272"/>
  <c r="AB272"/>
  <c r="Z273"/>
  <c r="AA273"/>
  <c r="AB273"/>
  <c r="Z274"/>
  <c r="AA274"/>
  <c r="AB274"/>
  <c r="Z275"/>
  <c r="AA275"/>
  <c r="AB275"/>
  <c r="Z276"/>
  <c r="AA276"/>
  <c r="AB276"/>
  <c r="Z277"/>
  <c r="AA277"/>
  <c r="AB277"/>
  <c r="Z278"/>
  <c r="AA278"/>
  <c r="AB278"/>
  <c r="Z280"/>
  <c r="AA280"/>
  <c r="AB280"/>
  <c r="Z282"/>
  <c r="AA282"/>
  <c r="AB282"/>
  <c r="Z289"/>
  <c r="AA289"/>
  <c r="AB289"/>
  <c r="Z290"/>
  <c r="AA290"/>
  <c r="AB290"/>
  <c r="Z291"/>
  <c r="AA291"/>
  <c r="AB291"/>
  <c r="Z292"/>
  <c r="AA292"/>
  <c r="AB292"/>
  <c r="Z293"/>
  <c r="AA293"/>
  <c r="AB293"/>
  <c r="Z294"/>
  <c r="AA294"/>
  <c r="AB294"/>
  <c r="Z295"/>
  <c r="AA295"/>
  <c r="AB295"/>
  <c r="Z296"/>
  <c r="AA296"/>
  <c r="AB296"/>
  <c r="Z297"/>
  <c r="AA297"/>
  <c r="AB297"/>
  <c r="Z298"/>
  <c r="AA298"/>
  <c r="AB298"/>
  <c r="Z299"/>
  <c r="AA299"/>
  <c r="AB299"/>
  <c r="Z300"/>
  <c r="AA300"/>
  <c r="AB300"/>
  <c r="Z301"/>
  <c r="AA301"/>
  <c r="AB301"/>
  <c r="Z302"/>
  <c r="AA302"/>
  <c r="AB302"/>
  <c r="Z303"/>
  <c r="AA303"/>
  <c r="AB303"/>
  <c r="Z304"/>
  <c r="AA304"/>
  <c r="AB304"/>
  <c r="Z305"/>
  <c r="AA305"/>
  <c r="AB305"/>
  <c r="Z306"/>
  <c r="AA306"/>
  <c r="AB306"/>
  <c r="Z307"/>
  <c r="AA307"/>
  <c r="AB307"/>
  <c r="Z308"/>
  <c r="AA308"/>
  <c r="AB308"/>
  <c r="Z309"/>
  <c r="AA309"/>
  <c r="AB309"/>
  <c r="Z310"/>
  <c r="AA310"/>
  <c r="AB310"/>
  <c r="Z311"/>
  <c r="AA311"/>
  <c r="AB311"/>
  <c r="Z312"/>
  <c r="AA312"/>
  <c r="AB312"/>
  <c r="Z313"/>
  <c r="AA313"/>
  <c r="AB313"/>
  <c r="Z314"/>
  <c r="AA314"/>
  <c r="AB314"/>
  <c r="Z315"/>
  <c r="AA315"/>
  <c r="AB315"/>
  <c r="Z316"/>
  <c r="AA316"/>
  <c r="AB316"/>
  <c r="Z317"/>
  <c r="AA317"/>
  <c r="AB317"/>
  <c r="Z318"/>
  <c r="AA318"/>
  <c r="AB318"/>
  <c r="Z319"/>
  <c r="AA319"/>
  <c r="AB319"/>
  <c r="Z320"/>
  <c r="AA320"/>
  <c r="AB320"/>
  <c r="Z321"/>
  <c r="AA321"/>
  <c r="AB321"/>
  <c r="Z322"/>
  <c r="AA322"/>
  <c r="AB322"/>
  <c r="Z323"/>
  <c r="AA323"/>
  <c r="AB323"/>
  <c r="Z324"/>
  <c r="AA324"/>
  <c r="AB324"/>
  <c r="Z325"/>
  <c r="AA325"/>
  <c r="AB325"/>
  <c r="Z326"/>
  <c r="AA326"/>
  <c r="AB326"/>
  <c r="Z327"/>
  <c r="AA327"/>
  <c r="AB327"/>
  <c r="Z328"/>
  <c r="AA328"/>
  <c r="AB328"/>
  <c r="Z329"/>
  <c r="AA329"/>
  <c r="AB329"/>
  <c r="Z330"/>
  <c r="AA330"/>
  <c r="AB330"/>
  <c r="Z331"/>
  <c r="AA331"/>
  <c r="AB331"/>
  <c r="Z332"/>
  <c r="AA332"/>
  <c r="AB332"/>
  <c r="Z333"/>
  <c r="AA333"/>
  <c r="AB333"/>
  <c r="Z334"/>
  <c r="AA334"/>
  <c r="AB334"/>
  <c r="Z335"/>
  <c r="AA335"/>
  <c r="AB335"/>
  <c r="Z336"/>
  <c r="AA336"/>
  <c r="AB336"/>
  <c r="Z337"/>
  <c r="AA337"/>
  <c r="AB337"/>
  <c r="Z338"/>
  <c r="AA338"/>
  <c r="AB338"/>
  <c r="Z339"/>
  <c r="AA339"/>
  <c r="AB339"/>
  <c r="Z340"/>
  <c r="AA340"/>
  <c r="AB340"/>
  <c r="Z341"/>
  <c r="AA341"/>
  <c r="AB341"/>
  <c r="Z342"/>
  <c r="AA342"/>
  <c r="AB342"/>
  <c r="Z343"/>
  <c r="AA343"/>
  <c r="AB343"/>
  <c r="Z344"/>
  <c r="AA344"/>
  <c r="AB344"/>
  <c r="Z345"/>
  <c r="AA345"/>
  <c r="AB345"/>
  <c r="Z346"/>
  <c r="AA346"/>
  <c r="AB346"/>
  <c r="Z347"/>
  <c r="AA347"/>
  <c r="AB347"/>
  <c r="Z349"/>
  <c r="AA349"/>
  <c r="AB349"/>
  <c r="Z351"/>
  <c r="AA351"/>
  <c r="AB351"/>
  <c r="Z352"/>
  <c r="AA352"/>
  <c r="AB352"/>
  <c r="Z353"/>
  <c r="AA353"/>
  <c r="AB353"/>
  <c r="Z355"/>
  <c r="AA355"/>
  <c r="AB355"/>
  <c r="Z357"/>
  <c r="AA357"/>
  <c r="AB357"/>
  <c r="Z359"/>
  <c r="AA359"/>
  <c r="AB359"/>
  <c r="Z372"/>
  <c r="AA372"/>
  <c r="AB372"/>
  <c r="Z373"/>
  <c r="AA373"/>
  <c r="AB373"/>
  <c r="Z374"/>
  <c r="AA374"/>
  <c r="AB374"/>
  <c r="Z375"/>
  <c r="AA375"/>
  <c r="AB375"/>
  <c r="Z376"/>
  <c r="AA376"/>
  <c r="AB376"/>
  <c r="Z377"/>
  <c r="AA377"/>
  <c r="AB377"/>
  <c r="Z378"/>
  <c r="AA378"/>
  <c r="AB378"/>
  <c r="Z379"/>
  <c r="AA379"/>
  <c r="AB379"/>
  <c r="Z380"/>
  <c r="AA380"/>
  <c r="AB380"/>
  <c r="Z381"/>
  <c r="AA381"/>
  <c r="AB381"/>
  <c r="Z382"/>
  <c r="AA382"/>
  <c r="AB382"/>
  <c r="Z383"/>
  <c r="AA383"/>
  <c r="AB383"/>
  <c r="Z384"/>
  <c r="AA384"/>
  <c r="AB384"/>
  <c r="Z385"/>
  <c r="AA385"/>
  <c r="AB385"/>
  <c r="Z386"/>
  <c r="AA386"/>
  <c r="AB386"/>
  <c r="Z387"/>
  <c r="AA387"/>
  <c r="AB387"/>
  <c r="Z388"/>
  <c r="AA388"/>
  <c r="AB388"/>
  <c r="Z389"/>
  <c r="AA389"/>
  <c r="AB389"/>
  <c r="Z390"/>
  <c r="AA390"/>
  <c r="AB390"/>
  <c r="Z391"/>
  <c r="AA391"/>
  <c r="AB391"/>
  <c r="Z392"/>
  <c r="AA392"/>
  <c r="AB392"/>
  <c r="Z393"/>
  <c r="AA393"/>
  <c r="AB393"/>
  <c r="Z394"/>
  <c r="AA394"/>
  <c r="AB394"/>
  <c r="Z395"/>
  <c r="AA395"/>
  <c r="AB395"/>
  <c r="Z397"/>
  <c r="AA397"/>
  <c r="AB397"/>
  <c r="Z399"/>
  <c r="AA399"/>
  <c r="AB399"/>
  <c r="Z412"/>
  <c r="AA412"/>
  <c r="AB412"/>
  <c r="Z413"/>
  <c r="AA413"/>
  <c r="AB413"/>
  <c r="Z414"/>
  <c r="AA414"/>
  <c r="AB414"/>
  <c r="Z415"/>
  <c r="AA415"/>
  <c r="AB415"/>
  <c r="Z416"/>
  <c r="AA416"/>
  <c r="AB416"/>
  <c r="Z417"/>
  <c r="AA417"/>
  <c r="AB417"/>
  <c r="Z418"/>
  <c r="AA418"/>
  <c r="AB418"/>
  <c r="Z419"/>
  <c r="AA419"/>
  <c r="AB419"/>
  <c r="Z420"/>
  <c r="AA420"/>
  <c r="AB420"/>
  <c r="Z421"/>
  <c r="AA421"/>
  <c r="AB421"/>
  <c r="Z422"/>
  <c r="AA422"/>
  <c r="AB422"/>
  <c r="Z423"/>
  <c r="AA423"/>
  <c r="AB423"/>
  <c r="Z424"/>
  <c r="AA424"/>
  <c r="AB424"/>
  <c r="Z425"/>
  <c r="AA425"/>
  <c r="AB425"/>
  <c r="Z426"/>
  <c r="AA426"/>
  <c r="AB426"/>
  <c r="Z427"/>
  <c r="AA427"/>
  <c r="AB427"/>
  <c r="Z428"/>
  <c r="AA428"/>
  <c r="AB428"/>
  <c r="Z429"/>
  <c r="AA429"/>
  <c r="AB429"/>
  <c r="Z430"/>
  <c r="AA430"/>
  <c r="AB430"/>
  <c r="Z432"/>
  <c r="AA432"/>
  <c r="AB432"/>
  <c r="Z434"/>
  <c r="AA434"/>
  <c r="AB434"/>
  <c r="Z441"/>
  <c r="AA441"/>
  <c r="AB441"/>
  <c r="Z442"/>
  <c r="AA442"/>
  <c r="AB442"/>
  <c r="Z443"/>
  <c r="AA443"/>
  <c r="AB443"/>
  <c r="Z444"/>
  <c r="AA444"/>
  <c r="AB444"/>
  <c r="Z445"/>
  <c r="AA445"/>
  <c r="AB445"/>
  <c r="Z446"/>
  <c r="AA446"/>
  <c r="AB446"/>
  <c r="Z448"/>
  <c r="AA448"/>
  <c r="AB448"/>
  <c r="Z450"/>
  <c r="AA450"/>
  <c r="AB450"/>
  <c r="Z466"/>
  <c r="AA466"/>
  <c r="AB466"/>
  <c r="Z467"/>
  <c r="AA467"/>
  <c r="AB467"/>
  <c r="Z468"/>
  <c r="AA468"/>
  <c r="AB468"/>
  <c r="Z469"/>
  <c r="AA469"/>
  <c r="AB469"/>
  <c r="Z470"/>
  <c r="AA470"/>
  <c r="AB470"/>
  <c r="Z471"/>
  <c r="AA471"/>
  <c r="AB471"/>
  <c r="Z472"/>
  <c r="AA472"/>
  <c r="AB472"/>
  <c r="Z473"/>
  <c r="AA473"/>
  <c r="AB473"/>
  <c r="Z474"/>
  <c r="AA474"/>
  <c r="AB474"/>
  <c r="Z475"/>
  <c r="AA475"/>
  <c r="AB475"/>
  <c r="Z476"/>
  <c r="AA476"/>
  <c r="AB476"/>
  <c r="Z477"/>
  <c r="AA477"/>
  <c r="AB477"/>
  <c r="Z478"/>
  <c r="AA478"/>
  <c r="AB478"/>
  <c r="Z479"/>
  <c r="AA479"/>
  <c r="AB479"/>
  <c r="Z480"/>
  <c r="AA480"/>
  <c r="AB480"/>
  <c r="Z481"/>
  <c r="AA481"/>
  <c r="AB481"/>
  <c r="Z482"/>
  <c r="AA482"/>
  <c r="AB482"/>
  <c r="Z483"/>
  <c r="AA483"/>
  <c r="AB483"/>
  <c r="Z484"/>
  <c r="AA484"/>
  <c r="AB484"/>
  <c r="Z485"/>
  <c r="AA485"/>
  <c r="AB485"/>
  <c r="Z486"/>
  <c r="AA486"/>
  <c r="AB486"/>
  <c r="Z487"/>
  <c r="AA487"/>
  <c r="AB487"/>
  <c r="Z488"/>
  <c r="AA488"/>
  <c r="AB488"/>
  <c r="Z489"/>
  <c r="AA489"/>
  <c r="AB489"/>
  <c r="Z490"/>
  <c r="AA490"/>
  <c r="AB490"/>
  <c r="Z491"/>
  <c r="AA491"/>
  <c r="AB491"/>
  <c r="Z492"/>
  <c r="AA492"/>
  <c r="AB492"/>
  <c r="Z493"/>
  <c r="AA493"/>
  <c r="AB493"/>
  <c r="Z494"/>
  <c r="AA494"/>
  <c r="AB494"/>
  <c r="Z495"/>
  <c r="AA495"/>
  <c r="AB495"/>
  <c r="Z496"/>
  <c r="AA496"/>
  <c r="AB496"/>
  <c r="Z497"/>
  <c r="AA497"/>
  <c r="AB497"/>
  <c r="Z498"/>
  <c r="AA498"/>
  <c r="AB498"/>
  <c r="Z499"/>
  <c r="AA499"/>
  <c r="AB499"/>
  <c r="Z500"/>
  <c r="AA500"/>
  <c r="AB500"/>
  <c r="Z501"/>
  <c r="AA501"/>
  <c r="AB501"/>
  <c r="Z502"/>
  <c r="AA502"/>
  <c r="AB502"/>
  <c r="Z503"/>
  <c r="AA503"/>
  <c r="AB503"/>
  <c r="Z504"/>
  <c r="AA504"/>
  <c r="AB504"/>
  <c r="Z505"/>
  <c r="AA505"/>
  <c r="AB505"/>
  <c r="Z506"/>
  <c r="AA506"/>
  <c r="AB506"/>
  <c r="Z507"/>
  <c r="AA507"/>
  <c r="AB507"/>
  <c r="Z508"/>
  <c r="AA508"/>
  <c r="AB508"/>
  <c r="Z509"/>
  <c r="AA509"/>
  <c r="AB509"/>
  <c r="Z510"/>
  <c r="AA510"/>
  <c r="AB510"/>
  <c r="Z511"/>
  <c r="AA511"/>
  <c r="AB511"/>
  <c r="Z512"/>
  <c r="AA512"/>
  <c r="AB512"/>
  <c r="Z513"/>
  <c r="AA513"/>
  <c r="AB513"/>
  <c r="Z514"/>
  <c r="AA514"/>
  <c r="AB514"/>
  <c r="Z515"/>
  <c r="AA515"/>
  <c r="AB515"/>
  <c r="Z516"/>
  <c r="AA516"/>
  <c r="AB516"/>
  <c r="Z517"/>
  <c r="AA517"/>
  <c r="AB517"/>
  <c r="Z518"/>
  <c r="AA518"/>
  <c r="AB518"/>
  <c r="Z519"/>
  <c r="AA519"/>
  <c r="AB519"/>
  <c r="Z520"/>
  <c r="AA520"/>
  <c r="AB520"/>
  <c r="Z521"/>
  <c r="AA521"/>
  <c r="AB521"/>
  <c r="Z522"/>
  <c r="AA522"/>
  <c r="AB522"/>
  <c r="Z523"/>
  <c r="AA523"/>
  <c r="AB523"/>
  <c r="Z524"/>
  <c r="AA524"/>
  <c r="AB524"/>
  <c r="Z525"/>
  <c r="AA525"/>
  <c r="AB525"/>
  <c r="Z526"/>
  <c r="AA526"/>
  <c r="AB526"/>
  <c r="Z527"/>
  <c r="AA527"/>
  <c r="AB527"/>
  <c r="Z528"/>
  <c r="AA528"/>
  <c r="AB528"/>
  <c r="Z529"/>
  <c r="AA529"/>
  <c r="AB529"/>
  <c r="Z530"/>
  <c r="AA530"/>
  <c r="AB530"/>
  <c r="Z531"/>
  <c r="AA531"/>
  <c r="AB531"/>
  <c r="Z532"/>
  <c r="AA532"/>
  <c r="AB532"/>
  <c r="Z533"/>
  <c r="AA533"/>
  <c r="AB533"/>
  <c r="Z534"/>
  <c r="AA534"/>
  <c r="AB534"/>
  <c r="Z535"/>
  <c r="AA535"/>
  <c r="AB535"/>
  <c r="Z536"/>
  <c r="AA536"/>
  <c r="AB536"/>
  <c r="Z537"/>
  <c r="AA537"/>
  <c r="AB537"/>
  <c r="Z538"/>
  <c r="AA538"/>
  <c r="AB538"/>
  <c r="Z539"/>
  <c r="AA539"/>
  <c r="AB539"/>
  <c r="Z540"/>
  <c r="AA540"/>
  <c r="AB540"/>
  <c r="Z542"/>
  <c r="AA542"/>
  <c r="AB542"/>
  <c r="Z544"/>
  <c r="AA544"/>
  <c r="AB544"/>
  <c r="Z546"/>
  <c r="AA546"/>
  <c r="AB546"/>
  <c r="Z555"/>
  <c r="AA555"/>
  <c r="AB555"/>
  <c r="Z557"/>
  <c r="AA557"/>
  <c r="AB557"/>
  <c r="Z559"/>
  <c r="AA559"/>
  <c r="AB559"/>
  <c r="Z563"/>
  <c r="AA563"/>
  <c r="AB563"/>
  <c r="Z565"/>
  <c r="AA565"/>
  <c r="AB565"/>
  <c r="Z568"/>
  <c r="AA568"/>
  <c r="AB568"/>
  <c r="Z569"/>
  <c r="AA569"/>
  <c r="AB569"/>
  <c r="Z571"/>
  <c r="AA571"/>
  <c r="AB571"/>
  <c r="Z575"/>
  <c r="AA575"/>
  <c r="AB575"/>
  <c r="Z576"/>
  <c r="AA576"/>
  <c r="AB576"/>
  <c r="Z577"/>
  <c r="AA577"/>
  <c r="AB577"/>
  <c r="Z578"/>
  <c r="AA578"/>
  <c r="AB578"/>
  <c r="Z579"/>
  <c r="AA579"/>
  <c r="AB579"/>
  <c r="Z580"/>
  <c r="AA580"/>
  <c r="AB580"/>
  <c r="Z581"/>
  <c r="AA581"/>
  <c r="AB581"/>
  <c r="Z582"/>
  <c r="AA582"/>
  <c r="AB582"/>
  <c r="Z583"/>
  <c r="AA583"/>
  <c r="AB583"/>
  <c r="Z584"/>
  <c r="AA584"/>
  <c r="AB584"/>
  <c r="Z585"/>
  <c r="AA585"/>
  <c r="AB585"/>
  <c r="Z586"/>
  <c r="AA586"/>
  <c r="AB586"/>
  <c r="Z587"/>
  <c r="AA587"/>
  <c r="AB587"/>
  <c r="Z588"/>
  <c r="AA588"/>
  <c r="AB588"/>
  <c r="Z590"/>
  <c r="AA590"/>
  <c r="AB590"/>
  <c r="Z591"/>
  <c r="AA591"/>
  <c r="AB591"/>
  <c r="Z596"/>
  <c r="AA596"/>
  <c r="AB596"/>
  <c r="Z597"/>
  <c r="AA597"/>
  <c r="AB597"/>
  <c r="Z598"/>
  <c r="AA598"/>
  <c r="AB598"/>
  <c r="Z599"/>
  <c r="AA599"/>
  <c r="AB599"/>
  <c r="Z600"/>
  <c r="AA600"/>
  <c r="AB600"/>
  <c r="Z601"/>
  <c r="AA601"/>
  <c r="AB601"/>
  <c r="Z602"/>
  <c r="AA602"/>
  <c r="AB602"/>
  <c r="Z603"/>
  <c r="AA603"/>
  <c r="AB603"/>
  <c r="Z604"/>
  <c r="AA604"/>
  <c r="AB604"/>
  <c r="Z605"/>
  <c r="AA605"/>
  <c r="AB605"/>
  <c r="Z606"/>
  <c r="AA606"/>
  <c r="AB606"/>
  <c r="Z607"/>
  <c r="AA607"/>
  <c r="AB607"/>
  <c r="Z608"/>
  <c r="AA608"/>
  <c r="AB608"/>
  <c r="Z609"/>
  <c r="AA609"/>
  <c r="AB609"/>
  <c r="Z610"/>
  <c r="AA610"/>
  <c r="AB610"/>
  <c r="Z613"/>
  <c r="AA613"/>
  <c r="AB613"/>
  <c r="Z614"/>
  <c r="AA614"/>
  <c r="AB614"/>
  <c r="Z618"/>
  <c r="AA618"/>
  <c r="AB618"/>
  <c r="Z619"/>
  <c r="AA619"/>
  <c r="AB619"/>
  <c r="Z620"/>
  <c r="AA620"/>
  <c r="AB620"/>
  <c r="Z621"/>
  <c r="AA621"/>
  <c r="AB621"/>
  <c r="Z622"/>
  <c r="AA622"/>
  <c r="AB622"/>
  <c r="Z623"/>
  <c r="AA623"/>
  <c r="AB623"/>
  <c r="Z624"/>
  <c r="AA624"/>
  <c r="AB624"/>
  <c r="Z625"/>
  <c r="AA625"/>
  <c r="AB625"/>
  <c r="Z626"/>
  <c r="AA626"/>
  <c r="AB626"/>
  <c r="Z627"/>
  <c r="AA627"/>
  <c r="AB627"/>
  <c r="Z628"/>
  <c r="AA628"/>
  <c r="AB628"/>
  <c r="Z629"/>
  <c r="AA629"/>
  <c r="AB629"/>
  <c r="Z630"/>
  <c r="AA630"/>
  <c r="AB630"/>
  <c r="Z633"/>
  <c r="AA633"/>
  <c r="AB633"/>
  <c r="Z634"/>
  <c r="AA634"/>
  <c r="AB634"/>
  <c r="Z636"/>
  <c r="AA636"/>
  <c r="AB636"/>
  <c r="Z637"/>
  <c r="AA637"/>
  <c r="AB637"/>
  <c r="Z638"/>
  <c r="AA638"/>
  <c r="AB638"/>
  <c r="Z640"/>
  <c r="AA640"/>
  <c r="AB640"/>
  <c r="Z642"/>
  <c r="AA642"/>
  <c r="AB642"/>
  <c r="Z645"/>
  <c r="AA645"/>
  <c r="AB645"/>
  <c r="Z646"/>
  <c r="AA646"/>
  <c r="AB646"/>
  <c r="Z647"/>
  <c r="AA647"/>
  <c r="AB647"/>
  <c r="Z648"/>
  <c r="AA648"/>
  <c r="AB648"/>
  <c r="Z649"/>
  <c r="AA649"/>
  <c r="AB649"/>
  <c r="Z650"/>
  <c r="AA650"/>
  <c r="AB650"/>
  <c r="Z651"/>
  <c r="AA651"/>
  <c r="AB651"/>
  <c r="Z652"/>
  <c r="AA652"/>
  <c r="AB652"/>
  <c r="Z653"/>
  <c r="AA653"/>
  <c r="AB653"/>
  <c r="Z654"/>
  <c r="AA654"/>
  <c r="AB654"/>
  <c r="Z655"/>
  <c r="AA655"/>
  <c r="AB655"/>
  <c r="Z656"/>
  <c r="AA656"/>
  <c r="AB656"/>
  <c r="Z657"/>
  <c r="AA657"/>
  <c r="AB657"/>
  <c r="Z658"/>
  <c r="AA658"/>
  <c r="AB658"/>
  <c r="Z659"/>
  <c r="AA659"/>
  <c r="AB659"/>
  <c r="Z660"/>
  <c r="AA660"/>
  <c r="AB660"/>
  <c r="Z661"/>
  <c r="AA661"/>
  <c r="AB661"/>
  <c r="Z662"/>
  <c r="AA662"/>
  <c r="AB662"/>
  <c r="Z663"/>
  <c r="AA663"/>
  <c r="AB663"/>
  <c r="Z664"/>
  <c r="AA664"/>
  <c r="AB664"/>
  <c r="Z665"/>
  <c r="AA665"/>
  <c r="AB665"/>
  <c r="Z666"/>
  <c r="AA666"/>
  <c r="AB666"/>
  <c r="Z667"/>
  <c r="AA667"/>
  <c r="AB667"/>
  <c r="Z668"/>
  <c r="AA668"/>
  <c r="AB668"/>
  <c r="Z669"/>
  <c r="AA669"/>
  <c r="AB669"/>
  <c r="Z670"/>
  <c r="AA670"/>
  <c r="AB670"/>
  <c r="Z671"/>
  <c r="AA671"/>
  <c r="AB671"/>
  <c r="Z672"/>
  <c r="AA672"/>
  <c r="AB672"/>
  <c r="Z673"/>
  <c r="AA673"/>
  <c r="AB673"/>
  <c r="Z674"/>
  <c r="AA674"/>
  <c r="AB674"/>
  <c r="Z675"/>
  <c r="AA675"/>
  <c r="AB675"/>
  <c r="Z676"/>
  <c r="AA676"/>
  <c r="AB676"/>
  <c r="Z677"/>
  <c r="AA677"/>
  <c r="AB677"/>
  <c r="Z678"/>
  <c r="AA678"/>
  <c r="AB678"/>
  <c r="Z679"/>
  <c r="AA679"/>
  <c r="AB679"/>
  <c r="Z680"/>
  <c r="AA680"/>
  <c r="AB680"/>
  <c r="Z681"/>
  <c r="AA681"/>
  <c r="AB681"/>
  <c r="Z682"/>
  <c r="AA682"/>
  <c r="AB682"/>
  <c r="Z683"/>
  <c r="AA683"/>
  <c r="AB683"/>
  <c r="Z684"/>
  <c r="AA684"/>
  <c r="AB684"/>
  <c r="Z685"/>
  <c r="AA685"/>
  <c r="AB685"/>
  <c r="Z686"/>
  <c r="AA686"/>
  <c r="AB686"/>
  <c r="Z687"/>
  <c r="AA687"/>
  <c r="AB687"/>
  <c r="Z688"/>
  <c r="AA688"/>
  <c r="AB688"/>
  <c r="Z689"/>
  <c r="AA689"/>
  <c r="AB689"/>
  <c r="Z690"/>
  <c r="AA690"/>
  <c r="AB690"/>
  <c r="Z692"/>
  <c r="AA692"/>
  <c r="AB692"/>
  <c r="Z696"/>
  <c r="AA696"/>
  <c r="AB696"/>
  <c r="Z697"/>
  <c r="AA697"/>
  <c r="AB697"/>
  <c r="Z698"/>
  <c r="AA698"/>
  <c r="AB698"/>
  <c r="Z699"/>
  <c r="AA699"/>
  <c r="AB699"/>
  <c r="Z700"/>
  <c r="AA700"/>
  <c r="AB700"/>
  <c r="Z701"/>
  <c r="AA701"/>
  <c r="AB701"/>
  <c r="Z702"/>
  <c r="AA702"/>
  <c r="AB702"/>
  <c r="Z703"/>
  <c r="AA703"/>
  <c r="AB703"/>
  <c r="Z704"/>
  <c r="AA704"/>
  <c r="AB704"/>
  <c r="Z705"/>
  <c r="AA705"/>
  <c r="AB705"/>
  <c r="Z706"/>
  <c r="AA706"/>
  <c r="AB706"/>
  <c r="Z707"/>
  <c r="AA707"/>
  <c r="AB707"/>
  <c r="Z709"/>
  <c r="AA709"/>
  <c r="AB709"/>
  <c r="Z710"/>
  <c r="AA710"/>
  <c r="AB710"/>
  <c r="Z711"/>
  <c r="AA711"/>
  <c r="AB711"/>
  <c r="Z712"/>
  <c r="AA712"/>
  <c r="AB712"/>
  <c r="Z713"/>
  <c r="AA713"/>
  <c r="AB713"/>
  <c r="Z714"/>
  <c r="AA714"/>
  <c r="AB714"/>
  <c r="Z715"/>
  <c r="AA715"/>
  <c r="AB715"/>
  <c r="Z716"/>
  <c r="AA716"/>
  <c r="AB716"/>
  <c r="Z717"/>
  <c r="AA717"/>
  <c r="AB717"/>
  <c r="Z718"/>
  <c r="AA718"/>
  <c r="AB718"/>
  <c r="Z719"/>
  <c r="AA719"/>
  <c r="AB719"/>
  <c r="Z720"/>
  <c r="AA720"/>
  <c r="AB720"/>
  <c r="Z721"/>
  <c r="AA721"/>
  <c r="AB721"/>
  <c r="Z722"/>
  <c r="AA722"/>
  <c r="AB722"/>
  <c r="Z724"/>
  <c r="AA724"/>
  <c r="AB724"/>
  <c r="Z726"/>
  <c r="AA726"/>
  <c r="AB726"/>
  <c r="Z728"/>
  <c r="AA728"/>
  <c r="AB728"/>
  <c r="Z730"/>
  <c r="AA730"/>
  <c r="AB730"/>
  <c r="Z732"/>
  <c r="AA732"/>
  <c r="AB732"/>
  <c r="Z733"/>
  <c r="AA733"/>
  <c r="AB733"/>
  <c r="Z734"/>
  <c r="AA734"/>
  <c r="AB734"/>
  <c r="Z735"/>
  <c r="AA735"/>
  <c r="AB735"/>
  <c r="Z736"/>
  <c r="AA736"/>
  <c r="AB736"/>
  <c r="Z737"/>
  <c r="AA737"/>
  <c r="AB737"/>
  <c r="Z739"/>
  <c r="AA739"/>
  <c r="AB739"/>
  <c r="Z741"/>
  <c r="AA741"/>
  <c r="AB741"/>
  <c r="Z743"/>
  <c r="AA743"/>
  <c r="AB743"/>
  <c r="Z744"/>
  <c r="AA744"/>
  <c r="AB744"/>
  <c r="Z746"/>
  <c r="AA746"/>
  <c r="AB746"/>
  <c r="Z748"/>
  <c r="AA748"/>
  <c r="AB748"/>
  <c r="Z749"/>
  <c r="AA749"/>
  <c r="AB749"/>
  <c r="Z753"/>
  <c r="AA753"/>
  <c r="AB753"/>
  <c r="Z754"/>
  <c r="AA754"/>
  <c r="AB754"/>
  <c r="Z755"/>
  <c r="AA755"/>
  <c r="AB755"/>
  <c r="Z756"/>
  <c r="AA756"/>
  <c r="AB756"/>
  <c r="Z757"/>
  <c r="AA757"/>
  <c r="AB757"/>
  <c r="Z759"/>
  <c r="AA759"/>
  <c r="AB759"/>
  <c r="Z761"/>
  <c r="AA761"/>
  <c r="AB761"/>
  <c r="Z770"/>
  <c r="AA770"/>
  <c r="AB770"/>
  <c r="Z771"/>
  <c r="AA771"/>
  <c r="AB771"/>
  <c r="Z772"/>
  <c r="AA772"/>
  <c r="AB772"/>
  <c r="Z773"/>
  <c r="AA773"/>
  <c r="AB773"/>
  <c r="Z774"/>
  <c r="AA774"/>
  <c r="AB774"/>
  <c r="Z776"/>
  <c r="AA776"/>
  <c r="AB776"/>
  <c r="Z778"/>
  <c r="AA778"/>
  <c r="AB778"/>
  <c r="Z779"/>
  <c r="AA779"/>
  <c r="AB779"/>
  <c r="Z780"/>
  <c r="AA780"/>
  <c r="AB780"/>
  <c r="S51" l="1"/>
  <c r="S52"/>
  <c r="S53"/>
  <c r="S54"/>
  <c r="S55"/>
  <c r="S56"/>
  <c r="S57"/>
  <c r="S58"/>
  <c r="S59"/>
  <c r="S60"/>
  <c r="S61"/>
  <c r="S62"/>
  <c r="S63"/>
  <c r="S64"/>
  <c r="S65"/>
  <c r="S66"/>
  <c r="S67"/>
  <c r="S69"/>
  <c r="S70"/>
  <c r="S71"/>
  <c r="S72"/>
  <c r="S73"/>
  <c r="S74"/>
  <c r="S75"/>
  <c r="S76"/>
  <c r="S77"/>
  <c r="S79"/>
  <c r="S80"/>
  <c r="S81"/>
  <c r="S82"/>
  <c r="S83"/>
  <c r="S84"/>
  <c r="S85"/>
  <c r="S86"/>
  <c r="S87"/>
  <c r="S88"/>
  <c r="S89"/>
  <c r="S90"/>
  <c r="S91"/>
  <c r="S92"/>
  <c r="S93"/>
  <c r="S95"/>
  <c r="S97"/>
  <c r="S100"/>
  <c r="S102"/>
  <c r="S104"/>
  <c r="S107"/>
  <c r="S108"/>
  <c r="S110"/>
  <c r="S111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5"/>
  <c r="S157"/>
  <c r="S160"/>
  <c r="S161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80"/>
  <c r="S282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9"/>
  <c r="S351"/>
  <c r="S352"/>
  <c r="S353"/>
  <c r="S355"/>
  <c r="S357"/>
  <c r="S359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7"/>
  <c r="S399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2"/>
  <c r="S434"/>
  <c r="S441"/>
  <c r="S442"/>
  <c r="S443"/>
  <c r="S444"/>
  <c r="S445"/>
  <c r="S446"/>
  <c r="S448"/>
  <c r="S450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2"/>
  <c r="S544"/>
  <c r="S546"/>
  <c r="S555"/>
  <c r="S557"/>
  <c r="S559"/>
  <c r="S563"/>
  <c r="S565"/>
  <c r="S568"/>
  <c r="S569"/>
  <c r="S571"/>
  <c r="S575"/>
  <c r="S576"/>
  <c r="S577"/>
  <c r="S578"/>
  <c r="S579"/>
  <c r="S580"/>
  <c r="S581"/>
  <c r="S582"/>
  <c r="S583"/>
  <c r="S584"/>
  <c r="S585"/>
  <c r="S586"/>
  <c r="S587"/>
  <c r="S588"/>
  <c r="S590"/>
  <c r="S591"/>
  <c r="S596"/>
  <c r="S597"/>
  <c r="S598"/>
  <c r="S599"/>
  <c r="S600"/>
  <c r="S601"/>
  <c r="S602"/>
  <c r="S603"/>
  <c r="S604"/>
  <c r="S605"/>
  <c r="S606"/>
  <c r="S607"/>
  <c r="S608"/>
  <c r="S609"/>
  <c r="S610"/>
  <c r="S613"/>
  <c r="S614"/>
  <c r="S618"/>
  <c r="S619"/>
  <c r="S620"/>
  <c r="S621"/>
  <c r="S622"/>
  <c r="S623"/>
  <c r="S624"/>
  <c r="S625"/>
  <c r="S626"/>
  <c r="S627"/>
  <c r="S628"/>
  <c r="S629"/>
  <c r="S630"/>
  <c r="S633"/>
  <c r="S634"/>
  <c r="S636"/>
  <c r="S637"/>
  <c r="S638"/>
  <c r="S640"/>
  <c r="S642"/>
  <c r="S645"/>
  <c r="S646"/>
  <c r="S647"/>
  <c r="S648"/>
  <c r="S649"/>
  <c r="S650"/>
  <c r="S651"/>
  <c r="S652"/>
  <c r="S653"/>
  <c r="S654"/>
  <c r="S655"/>
  <c r="S656"/>
  <c r="S657"/>
  <c r="S658"/>
  <c r="S659"/>
  <c r="S660"/>
  <c r="S661"/>
  <c r="S662"/>
  <c r="S663"/>
  <c r="S664"/>
  <c r="S665"/>
  <c r="S666"/>
  <c r="S667"/>
  <c r="S668"/>
  <c r="S669"/>
  <c r="S670"/>
  <c r="S671"/>
  <c r="S672"/>
  <c r="S673"/>
  <c r="S674"/>
  <c r="S675"/>
  <c r="S676"/>
  <c r="S677"/>
  <c r="S678"/>
  <c r="S679"/>
  <c r="S680"/>
  <c r="S681"/>
  <c r="S682"/>
  <c r="S683"/>
  <c r="S684"/>
  <c r="S685"/>
  <c r="S686"/>
  <c r="S687"/>
  <c r="S688"/>
  <c r="S689"/>
  <c r="S690"/>
  <c r="S692"/>
  <c r="S696"/>
  <c r="S697"/>
  <c r="S698"/>
  <c r="S699"/>
  <c r="S700"/>
  <c r="S701"/>
  <c r="S702"/>
  <c r="S703"/>
  <c r="S704"/>
  <c r="S705"/>
  <c r="S706"/>
  <c r="S707"/>
  <c r="S709"/>
  <c r="S710"/>
  <c r="S711"/>
  <c r="S712"/>
  <c r="S713"/>
  <c r="S714"/>
  <c r="S715"/>
  <c r="S716"/>
  <c r="S717"/>
  <c r="S718"/>
  <c r="S719"/>
  <c r="S720"/>
  <c r="S721"/>
  <c r="S722"/>
  <c r="S724"/>
  <c r="S726"/>
  <c r="S728"/>
  <c r="S730"/>
  <c r="S732"/>
  <c r="S733"/>
  <c r="S734"/>
  <c r="S735"/>
  <c r="S736"/>
  <c r="S737"/>
  <c r="S739"/>
  <c r="S741"/>
  <c r="S743"/>
  <c r="S744"/>
  <c r="S746"/>
  <c r="S748"/>
  <c r="S749"/>
  <c r="S753"/>
  <c r="S754"/>
  <c r="S755"/>
  <c r="S756"/>
  <c r="S757"/>
  <c r="S759"/>
  <c r="S761"/>
  <c r="S770"/>
  <c r="S771"/>
  <c r="S772"/>
  <c r="S773"/>
  <c r="S774"/>
  <c r="S776"/>
  <c r="S778"/>
  <c r="S779"/>
  <c r="S780"/>
  <c r="G128" i="9"/>
  <c r="I398" i="7"/>
  <c r="AK398" s="1"/>
  <c r="J398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21"/>
  <c r="J122" i="9" l="1"/>
  <c r="O122" s="1"/>
  <c r="I120"/>
  <c r="N120" s="1"/>
  <c r="H120"/>
  <c r="G120"/>
  <c r="H269" i="3"/>
  <c r="H271"/>
  <c r="H695" i="7"/>
  <c r="AA695" s="1"/>
  <c r="H406"/>
  <c r="E65" i="4"/>
  <c r="H405" i="7"/>
  <c r="Z405" s="1"/>
  <c r="M120" i="9" l="1"/>
  <c r="J120"/>
  <c r="O120" s="1"/>
  <c r="S405" i="7"/>
  <c r="AB695"/>
  <c r="N695"/>
  <c r="AI695" s="1"/>
  <c r="N405"/>
  <c r="AI405" s="1"/>
  <c r="AB405"/>
  <c r="AA405" l="1"/>
  <c r="S695"/>
  <c r="Z695"/>
  <c r="D129" i="9"/>
  <c r="U129" s="1"/>
  <c r="H22" i="7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G129" i="9" l="1"/>
  <c r="I129"/>
  <c r="H129"/>
  <c r="N25" i="7"/>
  <c r="AI25" s="1"/>
  <c r="AB25"/>
  <c r="AA25"/>
  <c r="Z25"/>
  <c r="AA26"/>
  <c r="Z26"/>
  <c r="N26"/>
  <c r="AI26" s="1"/>
  <c r="AB26"/>
  <c r="N23"/>
  <c r="AI23" s="1"/>
  <c r="AB23"/>
  <c r="AA23"/>
  <c r="AA24"/>
  <c r="N24"/>
  <c r="AI24" s="1"/>
  <c r="AB24"/>
  <c r="I693"/>
  <c r="I691"/>
  <c r="H694"/>
  <c r="F154" i="4"/>
  <c r="I612" i="7"/>
  <c r="J612"/>
  <c r="H238" i="3" s="1"/>
  <c r="H615" i="7"/>
  <c r="H436"/>
  <c r="H437"/>
  <c r="H438"/>
  <c r="H439"/>
  <c r="H440"/>
  <c r="H435"/>
  <c r="H409"/>
  <c r="F191" i="4"/>
  <c r="N463" i="7"/>
  <c r="AI463" s="1"/>
  <c r="AB463"/>
  <c r="AA463"/>
  <c r="N462"/>
  <c r="AI462" s="1"/>
  <c r="AB462"/>
  <c r="AA462"/>
  <c r="N460"/>
  <c r="AI460" s="1"/>
  <c r="AB460"/>
  <c r="AA460"/>
  <c r="N43"/>
  <c r="AI43" s="1"/>
  <c r="AB43"/>
  <c r="AA43"/>
  <c r="N42"/>
  <c r="AI42" s="1"/>
  <c r="AB42"/>
  <c r="AA42"/>
  <c r="G269" i="3" l="1"/>
  <c r="AK691" i="7"/>
  <c r="G238" i="3"/>
  <c r="AK612" i="7"/>
  <c r="G271" i="3"/>
  <c r="AK693" i="7"/>
  <c r="M129" i="9"/>
  <c r="N129"/>
  <c r="Z24" i="7"/>
  <c r="S24"/>
  <c r="S43"/>
  <c r="Z43"/>
  <c r="S463"/>
  <c r="Z463"/>
  <c r="S438"/>
  <c r="Z438"/>
  <c r="S42"/>
  <c r="Z42"/>
  <c r="S462"/>
  <c r="Z462"/>
  <c r="S460"/>
  <c r="Z460"/>
  <c r="Z23"/>
  <c r="S23"/>
  <c r="AB438"/>
  <c r="H693"/>
  <c r="F271" i="3" s="1"/>
  <c r="H691" i="7"/>
  <c r="F269" i="3" s="1"/>
  <c r="N438" i="7"/>
  <c r="AI438" s="1"/>
  <c r="AA409"/>
  <c r="AA439"/>
  <c r="N440"/>
  <c r="AI440" s="1"/>
  <c r="AB436"/>
  <c r="AA438"/>
  <c r="AA437"/>
  <c r="H612"/>
  <c r="N436"/>
  <c r="AI436" s="1"/>
  <c r="AA436"/>
  <c r="Z615"/>
  <c r="N437"/>
  <c r="AI437" s="1"/>
  <c r="AB437"/>
  <c r="N439"/>
  <c r="AI439" s="1"/>
  <c r="N409"/>
  <c r="AI409" s="1"/>
  <c r="AB409"/>
  <c r="A615"/>
  <c r="N615"/>
  <c r="AH615"/>
  <c r="AB440"/>
  <c r="AA440"/>
  <c r="AB439"/>
  <c r="AB435"/>
  <c r="N435"/>
  <c r="AI435" s="1"/>
  <c r="AA435"/>
  <c r="AG615" l="1"/>
  <c r="N612"/>
  <c r="AI615"/>
  <c r="M612"/>
  <c r="AB615"/>
  <c r="S409"/>
  <c r="Z409"/>
  <c r="S439"/>
  <c r="Z439"/>
  <c r="S436"/>
  <c r="Z436"/>
  <c r="L612"/>
  <c r="AA615"/>
  <c r="S437"/>
  <c r="Z437"/>
  <c r="S440"/>
  <c r="Z440"/>
  <c r="S435"/>
  <c r="Z435"/>
  <c r="K612"/>
  <c r="Z612" s="1"/>
  <c r="S615"/>
  <c r="F238" i="3"/>
  <c r="AH612" i="7" l="1"/>
  <c r="L238" i="3"/>
  <c r="AI612" i="7"/>
  <c r="AG612"/>
  <c r="K238" i="3"/>
  <c r="AB612" i="7"/>
  <c r="J238" i="3"/>
  <c r="AA612" i="7"/>
  <c r="I238" i="3"/>
  <c r="S612" i="7"/>
  <c r="I103"/>
  <c r="J103"/>
  <c r="AK103" l="1"/>
  <c r="A776" l="1"/>
  <c r="A778"/>
  <c r="A779"/>
  <c r="A17"/>
  <c r="A19"/>
  <c r="A42"/>
  <c r="A43"/>
  <c r="A51"/>
  <c r="A52"/>
  <c r="A53"/>
  <c r="A54"/>
  <c r="A55"/>
  <c r="A56"/>
  <c r="A57"/>
  <c r="A58"/>
  <c r="A59"/>
  <c r="A60"/>
  <c r="A61"/>
  <c r="A62"/>
  <c r="A63"/>
  <c r="A64"/>
  <c r="A65"/>
  <c r="A66"/>
  <c r="A67"/>
  <c r="A69"/>
  <c r="A70"/>
  <c r="A71"/>
  <c r="A72"/>
  <c r="A73"/>
  <c r="A74"/>
  <c r="A75"/>
  <c r="A76"/>
  <c r="A77"/>
  <c r="A79"/>
  <c r="A80"/>
  <c r="A81"/>
  <c r="A82"/>
  <c r="A83"/>
  <c r="A84"/>
  <c r="A85"/>
  <c r="A86"/>
  <c r="A87"/>
  <c r="A88"/>
  <c r="A89"/>
  <c r="A90"/>
  <c r="A91"/>
  <c r="A92"/>
  <c r="A93"/>
  <c r="A95"/>
  <c r="A97"/>
  <c r="A100"/>
  <c r="A102"/>
  <c r="A104"/>
  <c r="A107"/>
  <c r="A108"/>
  <c r="A110"/>
  <c r="A111"/>
  <c r="A114"/>
  <c r="A115"/>
  <c r="A116"/>
  <c r="A117"/>
  <c r="A118"/>
  <c r="A119"/>
  <c r="A120"/>
  <c r="A121"/>
  <c r="A122"/>
  <c r="A123"/>
  <c r="A124"/>
  <c r="A125"/>
  <c r="A126"/>
  <c r="A127"/>
  <c r="A128"/>
  <c r="A129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5"/>
  <c r="A157"/>
  <c r="A161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80"/>
  <c r="A282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9"/>
  <c r="A351"/>
  <c r="A352"/>
  <c r="A353"/>
  <c r="A355"/>
  <c r="A357"/>
  <c r="A359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7"/>
  <c r="A399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2"/>
  <c r="A434"/>
  <c r="A441"/>
  <c r="A442"/>
  <c r="A443"/>
  <c r="A444"/>
  <c r="A445"/>
  <c r="A446"/>
  <c r="A448"/>
  <c r="A450"/>
  <c r="A460"/>
  <c r="A462"/>
  <c r="A463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2"/>
  <c r="A544"/>
  <c r="A546"/>
  <c r="A555"/>
  <c r="A557"/>
  <c r="A559"/>
  <c r="A563"/>
  <c r="A565"/>
  <c r="A568"/>
  <c r="A569"/>
  <c r="A571"/>
  <c r="A575"/>
  <c r="A576"/>
  <c r="A577"/>
  <c r="A578"/>
  <c r="A579"/>
  <c r="A580"/>
  <c r="A581"/>
  <c r="A582"/>
  <c r="A583"/>
  <c r="A584"/>
  <c r="A585"/>
  <c r="A586"/>
  <c r="A587"/>
  <c r="A588"/>
  <c r="A590"/>
  <c r="A591"/>
  <c r="A596"/>
  <c r="A597"/>
  <c r="A598"/>
  <c r="A599"/>
  <c r="A600"/>
  <c r="A601"/>
  <c r="A602"/>
  <c r="A603"/>
  <c r="A604"/>
  <c r="A605"/>
  <c r="A606"/>
  <c r="A607"/>
  <c r="A608"/>
  <c r="A609"/>
  <c r="A610"/>
  <c r="A612"/>
  <c r="A613"/>
  <c r="A614"/>
  <c r="A619"/>
  <c r="A620"/>
  <c r="A621"/>
  <c r="A622"/>
  <c r="A623"/>
  <c r="A624"/>
  <c r="A625"/>
  <c r="A626"/>
  <c r="A627"/>
  <c r="A628"/>
  <c r="A629"/>
  <c r="A630"/>
  <c r="A633"/>
  <c r="A634"/>
  <c r="A636"/>
  <c r="A637"/>
  <c r="A638"/>
  <c r="A640"/>
  <c r="A642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2"/>
  <c r="A693"/>
  <c r="A695"/>
  <c r="A696"/>
  <c r="A697"/>
  <c r="A698"/>
  <c r="A699"/>
  <c r="A700"/>
  <c r="A701"/>
  <c r="A702"/>
  <c r="A703"/>
  <c r="A704"/>
  <c r="A705"/>
  <c r="A706"/>
  <c r="A707"/>
  <c r="A709"/>
  <c r="A710"/>
  <c r="A711"/>
  <c r="A712"/>
  <c r="A713"/>
  <c r="A714"/>
  <c r="A715"/>
  <c r="A716"/>
  <c r="A717"/>
  <c r="A718"/>
  <c r="A719"/>
  <c r="A720"/>
  <c r="A721"/>
  <c r="A722"/>
  <c r="A724"/>
  <c r="A726"/>
  <c r="A728"/>
  <c r="A730"/>
  <c r="A732"/>
  <c r="A733"/>
  <c r="A734"/>
  <c r="A735"/>
  <c r="A736"/>
  <c r="A737"/>
  <c r="A739"/>
  <c r="A741"/>
  <c r="A743"/>
  <c r="A744"/>
  <c r="A746"/>
  <c r="A748"/>
  <c r="A749"/>
  <c r="A753"/>
  <c r="A754"/>
  <c r="A755"/>
  <c r="A756"/>
  <c r="A757"/>
  <c r="A759"/>
  <c r="A761"/>
  <c r="A762"/>
  <c r="A763"/>
  <c r="A764"/>
  <c r="A765"/>
  <c r="A766"/>
  <c r="A767"/>
  <c r="A768"/>
  <c r="A769"/>
  <c r="A770"/>
  <c r="A771"/>
  <c r="A772"/>
  <c r="A773"/>
  <c r="A774"/>
  <c r="H410" l="1"/>
  <c r="A410" l="1"/>
  <c r="AA410"/>
  <c r="AB410"/>
  <c r="N410"/>
  <c r="AI410" s="1"/>
  <c r="H49"/>
  <c r="H50"/>
  <c r="F194" i="4"/>
  <c r="I20" i="7"/>
  <c r="AK20" s="1"/>
  <c r="H45"/>
  <c r="H46"/>
  <c r="H47"/>
  <c r="H48"/>
  <c r="J20"/>
  <c r="S410" l="1"/>
  <c r="Z410"/>
  <c r="J18"/>
  <c r="I18"/>
  <c r="A46"/>
  <c r="AA46"/>
  <c r="AB46"/>
  <c r="N46"/>
  <c r="AI46" s="1"/>
  <c r="A47"/>
  <c r="N47"/>
  <c r="AI47" s="1"/>
  <c r="AA47"/>
  <c r="AB47"/>
  <c r="A49"/>
  <c r="AA49"/>
  <c r="AB49"/>
  <c r="N49"/>
  <c r="AI49" s="1"/>
  <c r="A48"/>
  <c r="S48"/>
  <c r="N48"/>
  <c r="AI48" s="1"/>
  <c r="A50"/>
  <c r="N50"/>
  <c r="AA50"/>
  <c r="AB50"/>
  <c r="A45"/>
  <c r="AB45"/>
  <c r="AA45"/>
  <c r="N45"/>
  <c r="AI45" s="1"/>
  <c r="AI50" l="1"/>
  <c r="S45"/>
  <c r="Z45"/>
  <c r="S50"/>
  <c r="Z50"/>
  <c r="S47"/>
  <c r="Z47"/>
  <c r="S49"/>
  <c r="Z49"/>
  <c r="S46"/>
  <c r="Z46"/>
  <c r="D209" i="4"/>
  <c r="F209"/>
  <c r="G209"/>
  <c r="H209"/>
  <c r="I209"/>
  <c r="J209"/>
  <c r="E44"/>
  <c r="G200"/>
  <c r="H200"/>
  <c r="I200"/>
  <c r="J200"/>
  <c r="G201"/>
  <c r="H201"/>
  <c r="I201"/>
  <c r="J201"/>
  <c r="G202"/>
  <c r="H202"/>
  <c r="I202"/>
  <c r="J202"/>
  <c r="G203"/>
  <c r="H203"/>
  <c r="I203"/>
  <c r="J203"/>
  <c r="G206"/>
  <c r="G204" s="1"/>
  <c r="H206"/>
  <c r="H204" s="1"/>
  <c r="I206"/>
  <c r="I204" s="1"/>
  <c r="J206"/>
  <c r="J204" s="1"/>
  <c r="K195"/>
  <c r="J30"/>
  <c r="J28" s="1"/>
  <c r="J33"/>
  <c r="J31" s="1"/>
  <c r="J49"/>
  <c r="J83"/>
  <c r="J87"/>
  <c r="J97"/>
  <c r="J104"/>
  <c r="J108"/>
  <c r="J120"/>
  <c r="J118" s="1"/>
  <c r="J121"/>
  <c r="J122"/>
  <c r="J129"/>
  <c r="J136"/>
  <c r="G148"/>
  <c r="G146" s="1"/>
  <c r="H148"/>
  <c r="H146" s="1"/>
  <c r="I148"/>
  <c r="I146" s="1"/>
  <c r="J148"/>
  <c r="J146" s="1"/>
  <c r="G153"/>
  <c r="H153"/>
  <c r="I153"/>
  <c r="J153"/>
  <c r="G161"/>
  <c r="H161"/>
  <c r="I161"/>
  <c r="J161"/>
  <c r="G164"/>
  <c r="H164"/>
  <c r="I164"/>
  <c r="J164"/>
  <c r="K175"/>
  <c r="K20"/>
  <c r="K22"/>
  <c r="K24"/>
  <c r="K29"/>
  <c r="K32"/>
  <c r="K35"/>
  <c r="K37"/>
  <c r="K46"/>
  <c r="K51"/>
  <c r="K61"/>
  <c r="K64"/>
  <c r="K68"/>
  <c r="K75"/>
  <c r="K78"/>
  <c r="K80"/>
  <c r="K84"/>
  <c r="K88"/>
  <c r="K93"/>
  <c r="K95"/>
  <c r="K99"/>
  <c r="K103"/>
  <c r="K105"/>
  <c r="K109"/>
  <c r="K113"/>
  <c r="K117"/>
  <c r="K119"/>
  <c r="K124"/>
  <c r="K128"/>
  <c r="K130"/>
  <c r="K135"/>
  <c r="K137"/>
  <c r="K141"/>
  <c r="K147"/>
  <c r="K150"/>
  <c r="K152"/>
  <c r="K156"/>
  <c r="K159"/>
  <c r="K162"/>
  <c r="K165"/>
  <c r="K169"/>
  <c r="K172"/>
  <c r="K179"/>
  <c r="K181"/>
  <c r="K183"/>
  <c r="K188"/>
  <c r="K193"/>
  <c r="K199"/>
  <c r="K205"/>
  <c r="K208"/>
  <c r="K214"/>
  <c r="K216"/>
  <c r="K221"/>
  <c r="K224"/>
  <c r="K229"/>
  <c r="K232"/>
  <c r="G198" l="1"/>
  <c r="J207"/>
  <c r="G207"/>
  <c r="H207"/>
  <c r="I207"/>
  <c r="I198"/>
  <c r="J198"/>
  <c r="H198"/>
  <c r="K209"/>
  <c r="J123"/>
  <c r="K92" i="9" l="1"/>
  <c r="H284" i="7"/>
  <c r="N284" l="1"/>
  <c r="AI284" s="1"/>
  <c r="AA284"/>
  <c r="AB284"/>
  <c r="A284"/>
  <c r="E114" i="4"/>
  <c r="H618" i="7"/>
  <c r="H113"/>
  <c r="H112"/>
  <c r="H44"/>
  <c r="H574"/>
  <c r="H401"/>
  <c r="H402"/>
  <c r="H403"/>
  <c r="H404"/>
  <c r="H407"/>
  <c r="H408"/>
  <c r="AK570" l="1"/>
  <c r="S284"/>
  <c r="Z284"/>
  <c r="S44"/>
  <c r="A113"/>
  <c r="A618"/>
  <c r="A44"/>
  <c r="N44"/>
  <c r="AI44" s="1"/>
  <c r="A401"/>
  <c r="N401"/>
  <c r="AI401" s="1"/>
  <c r="AA401"/>
  <c r="AB401"/>
  <c r="A402"/>
  <c r="N402"/>
  <c r="A403"/>
  <c r="AA403"/>
  <c r="AB403"/>
  <c r="N403"/>
  <c r="AI403" s="1"/>
  <c r="A574"/>
  <c r="AB574"/>
  <c r="AA574"/>
  <c r="N574"/>
  <c r="AI574" s="1"/>
  <c r="A404"/>
  <c r="N404"/>
  <c r="AI404" s="1"/>
  <c r="AA404"/>
  <c r="AB404"/>
  <c r="Z407"/>
  <c r="N407"/>
  <c r="A408"/>
  <c r="AA408"/>
  <c r="AB408"/>
  <c r="N408"/>
  <c r="AI408" s="1"/>
  <c r="A406"/>
  <c r="AB406"/>
  <c r="N406"/>
  <c r="AI406" s="1"/>
  <c r="AA406"/>
  <c r="A112"/>
  <c r="L112"/>
  <c r="M112"/>
  <c r="N112"/>
  <c r="K112"/>
  <c r="Z112" s="1"/>
  <c r="D194" i="4"/>
  <c r="A407" i="7"/>
  <c r="G70" i="4"/>
  <c r="D114"/>
  <c r="AG112" i="7" l="1"/>
  <c r="J194" i="4"/>
  <c r="AI407" i="7"/>
  <c r="J70" i="4"/>
  <c r="AI402" i="7"/>
  <c r="J114" i="4"/>
  <c r="J112" s="1"/>
  <c r="J102" s="1"/>
  <c r="AI112" i="7"/>
  <c r="AH112"/>
  <c r="S408"/>
  <c r="Z408"/>
  <c r="S402"/>
  <c r="Z402"/>
  <c r="H194" i="4"/>
  <c r="AA407" i="7"/>
  <c r="S403"/>
  <c r="Z403"/>
  <c r="I70" i="4"/>
  <c r="AB402" i="7"/>
  <c r="S401"/>
  <c r="Z401"/>
  <c r="H114" i="4"/>
  <c r="AA112" i="7"/>
  <c r="S404"/>
  <c r="Z404"/>
  <c r="I114" i="4"/>
  <c r="AB112" i="7"/>
  <c r="S574"/>
  <c r="Z574"/>
  <c r="S406"/>
  <c r="Z406"/>
  <c r="H70" i="4"/>
  <c r="AA402" i="7"/>
  <c r="I194" i="4"/>
  <c r="AB407" i="7"/>
  <c r="G114" i="4"/>
  <c r="S112" i="7"/>
  <c r="G194" i="4"/>
  <c r="S407" i="7"/>
  <c r="K114" i="4"/>
  <c r="D233" l="1"/>
  <c r="D219"/>
  <c r="H464" i="7"/>
  <c r="G76" i="16"/>
  <c r="H76"/>
  <c r="I76"/>
  <c r="J76"/>
  <c r="G82"/>
  <c r="H82"/>
  <c r="I82"/>
  <c r="J82"/>
  <c r="G86"/>
  <c r="H86"/>
  <c r="I86"/>
  <c r="J86"/>
  <c r="I64"/>
  <c r="H64"/>
  <c r="G64"/>
  <c r="J63"/>
  <c r="I63"/>
  <c r="I58" s="1"/>
  <c r="H63"/>
  <c r="H58" s="1"/>
  <c r="G63"/>
  <c r="G58" s="1"/>
  <c r="G49"/>
  <c r="H49"/>
  <c r="I49"/>
  <c r="J49"/>
  <c r="G54"/>
  <c r="H54"/>
  <c r="I54"/>
  <c r="J54"/>
  <c r="H47"/>
  <c r="H43"/>
  <c r="I43"/>
  <c r="J43"/>
  <c r="G43"/>
  <c r="J39"/>
  <c r="I39"/>
  <c r="I37" s="1"/>
  <c r="H39"/>
  <c r="G39"/>
  <c r="G37"/>
  <c r="J33"/>
  <c r="I33"/>
  <c r="H33"/>
  <c r="G33"/>
  <c r="J29"/>
  <c r="I29"/>
  <c r="H29"/>
  <c r="G29"/>
  <c r="J27"/>
  <c r="I27"/>
  <c r="H27"/>
  <c r="G27"/>
  <c r="G25"/>
  <c r="J21"/>
  <c r="I21"/>
  <c r="H21"/>
  <c r="G21"/>
  <c r="G19"/>
  <c r="D89"/>
  <c r="D88"/>
  <c r="D86" s="1"/>
  <c r="F86"/>
  <c r="E86"/>
  <c r="D85"/>
  <c r="D84"/>
  <c r="D82" s="1"/>
  <c r="D80" s="1"/>
  <c r="F82"/>
  <c r="F80"/>
  <c r="E80"/>
  <c r="D79"/>
  <c r="D78"/>
  <c r="F76"/>
  <c r="F74" s="1"/>
  <c r="F72" s="1"/>
  <c r="E74"/>
  <c r="E72" s="1"/>
  <c r="D71"/>
  <c r="D70"/>
  <c r="D69"/>
  <c r="D66"/>
  <c r="J66" s="1"/>
  <c r="E64"/>
  <c r="E63"/>
  <c r="D62"/>
  <c r="D60"/>
  <c r="D57"/>
  <c r="D56"/>
  <c r="F54"/>
  <c r="E54"/>
  <c r="D53"/>
  <c r="D49" s="1"/>
  <c r="D52"/>
  <c r="F49"/>
  <c r="D46"/>
  <c r="D45"/>
  <c r="F43"/>
  <c r="E43"/>
  <c r="D42"/>
  <c r="D41"/>
  <c r="D39" s="1"/>
  <c r="F39"/>
  <c r="F37" s="1"/>
  <c r="E39"/>
  <c r="E37" s="1"/>
  <c r="E25" s="1"/>
  <c r="E19" s="1"/>
  <c r="D36"/>
  <c r="D35"/>
  <c r="F33"/>
  <c r="D32"/>
  <c r="D31"/>
  <c r="F29"/>
  <c r="D29"/>
  <c r="D24"/>
  <c r="D23"/>
  <c r="D21" s="1"/>
  <c r="F21"/>
  <c r="E58" i="9"/>
  <c r="H21" i="7"/>
  <c r="H752"/>
  <c r="H751"/>
  <c r="H750"/>
  <c r="H742"/>
  <c r="H731"/>
  <c r="H725"/>
  <c r="H644"/>
  <c r="H635"/>
  <c r="H617"/>
  <c r="H595"/>
  <c r="N595" s="1"/>
  <c r="H594"/>
  <c r="N594" s="1"/>
  <c r="H593"/>
  <c r="N593" s="1"/>
  <c r="H592"/>
  <c r="H572"/>
  <c r="H573"/>
  <c r="H567"/>
  <c r="H566"/>
  <c r="H562"/>
  <c r="H561"/>
  <c r="H560"/>
  <c r="H554"/>
  <c r="H553"/>
  <c r="H552"/>
  <c r="H551"/>
  <c r="H550"/>
  <c r="H549"/>
  <c r="H548"/>
  <c r="H547"/>
  <c r="H465"/>
  <c r="H461"/>
  <c r="H459"/>
  <c r="H458"/>
  <c r="H457"/>
  <c r="H456"/>
  <c r="H455"/>
  <c r="H454"/>
  <c r="H452"/>
  <c r="H451"/>
  <c r="A440"/>
  <c r="A439"/>
  <c r="A438"/>
  <c r="A437"/>
  <c r="A436"/>
  <c r="A435"/>
  <c r="H400"/>
  <c r="H371"/>
  <c r="H370"/>
  <c r="H369"/>
  <c r="H368"/>
  <c r="H367"/>
  <c r="H366"/>
  <c r="H365"/>
  <c r="H363"/>
  <c r="H362"/>
  <c r="H361"/>
  <c r="H364"/>
  <c r="H360"/>
  <c r="H288"/>
  <c r="H287"/>
  <c r="H285"/>
  <c r="H283"/>
  <c r="H160"/>
  <c r="H159"/>
  <c r="H158"/>
  <c r="H162"/>
  <c r="H106"/>
  <c r="H105"/>
  <c r="H109"/>
  <c r="H99"/>
  <c r="H98"/>
  <c r="K68"/>
  <c r="L68"/>
  <c r="M68"/>
  <c r="E26" i="4"/>
  <c r="E53"/>
  <c r="D46" i="9"/>
  <c r="D45"/>
  <c r="H589" i="7" l="1"/>
  <c r="D197" i="4"/>
  <c r="H570" i="7"/>
  <c r="I219" i="4"/>
  <c r="G219"/>
  <c r="H219"/>
  <c r="H233"/>
  <c r="G233"/>
  <c r="I233"/>
  <c r="J58" i="16"/>
  <c r="E58"/>
  <c r="E47" s="1"/>
  <c r="E17" s="1"/>
  <c r="E15" s="1"/>
  <c r="F67"/>
  <c r="AH360" i="7"/>
  <c r="AA360"/>
  <c r="AG644"/>
  <c r="AG549"/>
  <c r="AB549"/>
  <c r="AH400"/>
  <c r="AB68"/>
  <c r="AH68"/>
  <c r="AA68"/>
  <c r="AG68"/>
  <c r="S68"/>
  <c r="Z68"/>
  <c r="D145" i="4"/>
  <c r="D65"/>
  <c r="D63" i="16"/>
  <c r="A160" i="7"/>
  <c r="D154" i="4"/>
  <c r="A39" i="7"/>
  <c r="AB39"/>
  <c r="AA39"/>
  <c r="N39"/>
  <c r="AI39" s="1"/>
  <c r="A364"/>
  <c r="N364"/>
  <c r="AI364" s="1"/>
  <c r="AA364"/>
  <c r="AB364"/>
  <c r="A561"/>
  <c r="AB561"/>
  <c r="AA561"/>
  <c r="N561"/>
  <c r="AI561" s="1"/>
  <c r="A40"/>
  <c r="AA40"/>
  <c r="AB40"/>
  <c r="N40"/>
  <c r="AI40" s="1"/>
  <c r="A283"/>
  <c r="N283"/>
  <c r="AI283" s="1"/>
  <c r="AA283"/>
  <c r="AB283"/>
  <c r="A560"/>
  <c r="N560"/>
  <c r="AI560" s="1"/>
  <c r="AA560"/>
  <c r="AB560"/>
  <c r="A41"/>
  <c r="N41"/>
  <c r="AI41" s="1"/>
  <c r="AA41"/>
  <c r="AB41"/>
  <c r="A35"/>
  <c r="N35"/>
  <c r="AI35" s="1"/>
  <c r="AA35"/>
  <c r="AB35"/>
  <c r="A29"/>
  <c r="N29"/>
  <c r="AI29" s="1"/>
  <c r="AA29"/>
  <c r="AB29"/>
  <c r="A23"/>
  <c r="A288"/>
  <c r="N288"/>
  <c r="AI288" s="1"/>
  <c r="AA288"/>
  <c r="AB288"/>
  <c r="A365"/>
  <c r="AB365"/>
  <c r="AA365"/>
  <c r="N365"/>
  <c r="AI365" s="1"/>
  <c r="A371"/>
  <c r="AB371"/>
  <c r="AA371"/>
  <c r="N371"/>
  <c r="AI371" s="1"/>
  <c r="A451"/>
  <c r="AA451"/>
  <c r="AB451"/>
  <c r="N451"/>
  <c r="AI451" s="1"/>
  <c r="A457"/>
  <c r="N457"/>
  <c r="AI457" s="1"/>
  <c r="AA457"/>
  <c r="AB457"/>
  <c r="A573"/>
  <c r="N573"/>
  <c r="AI573" s="1"/>
  <c r="AA573"/>
  <c r="AB573"/>
  <c r="A742"/>
  <c r="N742"/>
  <c r="Z742"/>
  <c r="AG742"/>
  <c r="A98"/>
  <c r="N98"/>
  <c r="AI98" s="1"/>
  <c r="A592"/>
  <c r="N592"/>
  <c r="N589" s="1"/>
  <c r="A34"/>
  <c r="AA34"/>
  <c r="AB34"/>
  <c r="N34"/>
  <c r="AI34" s="1"/>
  <c r="A360"/>
  <c r="N360"/>
  <c r="AI360" s="1"/>
  <c r="A452"/>
  <c r="AA452"/>
  <c r="AB452"/>
  <c r="N452"/>
  <c r="AI452" s="1"/>
  <c r="N750"/>
  <c r="A36"/>
  <c r="AA36"/>
  <c r="AB36"/>
  <c r="N36"/>
  <c r="AI36" s="1"/>
  <c r="A30"/>
  <c r="AA30"/>
  <c r="AB30"/>
  <c r="N30"/>
  <c r="AI30" s="1"/>
  <c r="A24"/>
  <c r="G40" i="4"/>
  <c r="H40"/>
  <c r="I40"/>
  <c r="J40"/>
  <c r="A159" i="7"/>
  <c r="N159"/>
  <c r="A287"/>
  <c r="AB287"/>
  <c r="N287"/>
  <c r="Z287"/>
  <c r="A363"/>
  <c r="AA363"/>
  <c r="AB363"/>
  <c r="N363"/>
  <c r="AI363" s="1"/>
  <c r="A370"/>
  <c r="N370"/>
  <c r="AI370" s="1"/>
  <c r="AA370"/>
  <c r="AB370"/>
  <c r="A456"/>
  <c r="AA456"/>
  <c r="AB456"/>
  <c r="N456"/>
  <c r="AI456" s="1"/>
  <c r="A553"/>
  <c r="AA553"/>
  <c r="AB553"/>
  <c r="N553"/>
  <c r="AI553" s="1"/>
  <c r="A567"/>
  <c r="N567"/>
  <c r="A595"/>
  <c r="A731"/>
  <c r="N731"/>
  <c r="A33"/>
  <c r="Z33"/>
  <c r="N33"/>
  <c r="A367"/>
  <c r="N367"/>
  <c r="AI367" s="1"/>
  <c r="AA367"/>
  <c r="AB367"/>
  <c r="A751"/>
  <c r="N751"/>
  <c r="A22"/>
  <c r="N22"/>
  <c r="A400"/>
  <c r="N400"/>
  <c r="Z400"/>
  <c r="A572"/>
  <c r="AA572"/>
  <c r="AB572"/>
  <c r="N572"/>
  <c r="A37"/>
  <c r="AA37"/>
  <c r="AB37"/>
  <c r="N37"/>
  <c r="AI37" s="1"/>
  <c r="A31"/>
  <c r="N31"/>
  <c r="Z31"/>
  <c r="A25"/>
  <c r="S25"/>
  <c r="A158"/>
  <c r="N158"/>
  <c r="AA286"/>
  <c r="AB286"/>
  <c r="A362"/>
  <c r="AB362"/>
  <c r="AA362"/>
  <c r="N362"/>
  <c r="AI362" s="1"/>
  <c r="A369"/>
  <c r="AA369"/>
  <c r="AB369"/>
  <c r="N369"/>
  <c r="AI369" s="1"/>
  <c r="A455"/>
  <c r="AB455"/>
  <c r="AA455"/>
  <c r="N455"/>
  <c r="AI455" s="1"/>
  <c r="A465"/>
  <c r="AB465"/>
  <c r="AA465"/>
  <c r="N465"/>
  <c r="AI465" s="1"/>
  <c r="A566"/>
  <c r="N566"/>
  <c r="AI566" s="1"/>
  <c r="AA566"/>
  <c r="AB566"/>
  <c r="A594"/>
  <c r="AI594"/>
  <c r="A725"/>
  <c r="AA725"/>
  <c r="AB725"/>
  <c r="N725"/>
  <c r="AI725" s="1"/>
  <c r="A21"/>
  <c r="S21"/>
  <c r="N21"/>
  <c r="A27"/>
  <c r="AB27"/>
  <c r="AA27"/>
  <c r="N27"/>
  <c r="AI27" s="1"/>
  <c r="A28"/>
  <c r="N28"/>
  <c r="Z28"/>
  <c r="A366"/>
  <c r="AA366"/>
  <c r="AB366"/>
  <c r="N366"/>
  <c r="AI366" s="1"/>
  <c r="A635"/>
  <c r="N635"/>
  <c r="AI635" s="1"/>
  <c r="AA635"/>
  <c r="AB635"/>
  <c r="A99"/>
  <c r="N99"/>
  <c r="A38"/>
  <c r="N38"/>
  <c r="AI38" s="1"/>
  <c r="AA38"/>
  <c r="AB38"/>
  <c r="A32"/>
  <c r="N32"/>
  <c r="Z32"/>
  <c r="A26"/>
  <c r="S26"/>
  <c r="A162"/>
  <c r="N162"/>
  <c r="A361"/>
  <c r="N361"/>
  <c r="AI361" s="1"/>
  <c r="AA361"/>
  <c r="AB361"/>
  <c r="A368"/>
  <c r="AA368"/>
  <c r="AB368"/>
  <c r="N368"/>
  <c r="AI368" s="1"/>
  <c r="A454"/>
  <c r="N454"/>
  <c r="AI454" s="1"/>
  <c r="AA454"/>
  <c r="AB454"/>
  <c r="A562"/>
  <c r="AA562"/>
  <c r="AB562"/>
  <c r="N562"/>
  <c r="AI562" s="1"/>
  <c r="A593"/>
  <c r="A752"/>
  <c r="N752"/>
  <c r="A694"/>
  <c r="AB694"/>
  <c r="AA694"/>
  <c r="N694"/>
  <c r="AI694" s="1"/>
  <c r="A644"/>
  <c r="AA644"/>
  <c r="AB644"/>
  <c r="N644"/>
  <c r="AI644" s="1"/>
  <c r="A551"/>
  <c r="AB551"/>
  <c r="N551"/>
  <c r="AI551" s="1"/>
  <c r="AA551"/>
  <c r="A550"/>
  <c r="N550"/>
  <c r="AI550" s="1"/>
  <c r="AB550"/>
  <c r="AA550"/>
  <c r="A554"/>
  <c r="Z554"/>
  <c r="N554"/>
  <c r="A552"/>
  <c r="AB552"/>
  <c r="N552"/>
  <c r="AI552" s="1"/>
  <c r="AA552"/>
  <c r="A549"/>
  <c r="N549"/>
  <c r="AI549" s="1"/>
  <c r="A548"/>
  <c r="AB548"/>
  <c r="N548"/>
  <c r="AI548" s="1"/>
  <c r="AA548"/>
  <c r="A547"/>
  <c r="AA547"/>
  <c r="AB547"/>
  <c r="N547"/>
  <c r="AI547" s="1"/>
  <c r="A464"/>
  <c r="AA464"/>
  <c r="N464"/>
  <c r="D191" i="4"/>
  <c r="A458" i="7"/>
  <c r="AA458"/>
  <c r="AB458"/>
  <c r="N458"/>
  <c r="AI458" s="1"/>
  <c r="A461"/>
  <c r="AA461"/>
  <c r="AB461"/>
  <c r="N461"/>
  <c r="AI461" s="1"/>
  <c r="A617"/>
  <c r="N617"/>
  <c r="AI617" s="1"/>
  <c r="AB617"/>
  <c r="A459"/>
  <c r="N459"/>
  <c r="Z459"/>
  <c r="J219" i="4"/>
  <c r="K219" s="1"/>
  <c r="J233"/>
  <c r="K233" s="1"/>
  <c r="A285" i="7"/>
  <c r="AA285"/>
  <c r="AB285"/>
  <c r="N285"/>
  <c r="AI285" s="1"/>
  <c r="A109"/>
  <c r="N109"/>
  <c r="Z109"/>
  <c r="A106"/>
  <c r="AA106"/>
  <c r="AB106"/>
  <c r="N106"/>
  <c r="AI106" s="1"/>
  <c r="A105"/>
  <c r="N105"/>
  <c r="H103"/>
  <c r="G46" i="9"/>
  <c r="H46"/>
  <c r="I46"/>
  <c r="J46"/>
  <c r="G45"/>
  <c r="H45"/>
  <c r="I45"/>
  <c r="J45"/>
  <c r="A750" i="7"/>
  <c r="H398"/>
  <c r="H20"/>
  <c r="D44" i="4"/>
  <c r="D189"/>
  <c r="D190"/>
  <c r="D143"/>
  <c r="D53"/>
  <c r="I25" i="16"/>
  <c r="I19" s="1"/>
  <c r="J37"/>
  <c r="J25" s="1"/>
  <c r="J19" s="1"/>
  <c r="H37"/>
  <c r="H25" s="1"/>
  <c r="H19" s="1"/>
  <c r="F27"/>
  <c r="F25" s="1"/>
  <c r="H17"/>
  <c r="J47"/>
  <c r="J17" s="1"/>
  <c r="G80"/>
  <c r="G74" s="1"/>
  <c r="G72" s="1"/>
  <c r="G15" s="1"/>
  <c r="D43"/>
  <c r="D54"/>
  <c r="D76"/>
  <c r="D74" s="1"/>
  <c r="D72" s="1"/>
  <c r="I47"/>
  <c r="I17" s="1"/>
  <c r="H80"/>
  <c r="H74" s="1"/>
  <c r="H72" s="1"/>
  <c r="D33"/>
  <c r="I80"/>
  <c r="I74" s="1"/>
  <c r="I72" s="1"/>
  <c r="G47"/>
  <c r="G17" s="1"/>
  <c r="J80"/>
  <c r="J74" s="1"/>
  <c r="J72" s="1"/>
  <c r="F19"/>
  <c r="D27"/>
  <c r="D37"/>
  <c r="D26" i="4"/>
  <c r="J197" l="1"/>
  <c r="J192" s="1"/>
  <c r="AI572" i="7"/>
  <c r="N570"/>
  <c r="N46" i="9"/>
  <c r="N45"/>
  <c r="M46"/>
  <c r="O46"/>
  <c r="M45"/>
  <c r="O45"/>
  <c r="D58" i="16"/>
  <c r="D47" s="1"/>
  <c r="F64"/>
  <c r="F58" s="1"/>
  <c r="F47" s="1"/>
  <c r="F17" s="1"/>
  <c r="F15" s="1"/>
  <c r="D15" s="1"/>
  <c r="D67"/>
  <c r="AB360" i="7"/>
  <c r="AA549"/>
  <c r="AH549"/>
  <c r="AG360"/>
  <c r="AG400"/>
  <c r="AH644"/>
  <c r="AI21"/>
  <c r="K45" i="9"/>
  <c r="K46"/>
  <c r="AG109" i="7"/>
  <c r="AA752"/>
  <c r="AG752"/>
  <c r="J100" i="4"/>
  <c r="J98" s="1"/>
  <c r="AI459" i="7"/>
  <c r="J44" i="4"/>
  <c r="K44" s="1"/>
  <c r="AI28" i="7"/>
  <c r="AB158"/>
  <c r="AH158"/>
  <c r="H26" i="4"/>
  <c r="AG22" i="7"/>
  <c r="AA159"/>
  <c r="AG159"/>
  <c r="J143" i="4"/>
  <c r="K143" s="1"/>
  <c r="AI554" i="7"/>
  <c r="AB593"/>
  <c r="AH593"/>
  <c r="AA162"/>
  <c r="AG162"/>
  <c r="I26" i="4"/>
  <c r="AH22" i="7"/>
  <c r="AA751"/>
  <c r="AG751"/>
  <c r="J58" i="4"/>
  <c r="AI33" i="7"/>
  <c r="AA731"/>
  <c r="AG731"/>
  <c r="AB159"/>
  <c r="AH159"/>
  <c r="AA750"/>
  <c r="AG750"/>
  <c r="AA592"/>
  <c r="AG592"/>
  <c r="AI99"/>
  <c r="J82" i="4"/>
  <c r="J79" s="1"/>
  <c r="J77" s="1"/>
  <c r="AI109" i="7"/>
  <c r="AA158"/>
  <c r="AG158"/>
  <c r="AB567"/>
  <c r="AH567"/>
  <c r="AB752"/>
  <c r="AH752"/>
  <c r="AA105"/>
  <c r="AG105"/>
  <c r="AA617"/>
  <c r="AH617"/>
  <c r="AG617"/>
  <c r="J191" i="4"/>
  <c r="AI464" i="7"/>
  <c r="AB162"/>
  <c r="AH162"/>
  <c r="J55" i="4"/>
  <c r="AI32" i="7"/>
  <c r="J26" i="4"/>
  <c r="K26" s="1"/>
  <c r="AI22" i="7"/>
  <c r="AB751"/>
  <c r="AH751"/>
  <c r="AB731"/>
  <c r="AH731"/>
  <c r="AA595"/>
  <c r="AG595"/>
  <c r="AB592"/>
  <c r="AH592"/>
  <c r="AB98"/>
  <c r="AH98"/>
  <c r="AI159"/>
  <c r="AI750"/>
  <c r="AB99"/>
  <c r="AH99"/>
  <c r="AB105"/>
  <c r="AH105"/>
  <c r="AB594"/>
  <c r="AH594"/>
  <c r="AB595"/>
  <c r="AH595"/>
  <c r="J144" i="4"/>
  <c r="AI742" i="7"/>
  <c r="AI567"/>
  <c r="AH742"/>
  <c r="AI752"/>
  <c r="AI162"/>
  <c r="AI158"/>
  <c r="AI751"/>
  <c r="AI731"/>
  <c r="AI592"/>
  <c r="AA99"/>
  <c r="AG99"/>
  <c r="N398"/>
  <c r="AI400"/>
  <c r="J189" i="4"/>
  <c r="K189" s="1"/>
  <c r="AI287" i="7"/>
  <c r="AB750"/>
  <c r="AH750"/>
  <c r="AA593"/>
  <c r="AG593"/>
  <c r="AA594"/>
  <c r="AG594"/>
  <c r="J53" i="4"/>
  <c r="K53" s="1"/>
  <c r="AI31" i="7"/>
  <c r="AA98"/>
  <c r="AG98"/>
  <c r="AA567"/>
  <c r="AG567"/>
  <c r="AI105"/>
  <c r="AH109"/>
  <c r="AI593"/>
  <c r="AI595"/>
  <c r="S547"/>
  <c r="Z547"/>
  <c r="S551"/>
  <c r="Z551"/>
  <c r="S27"/>
  <c r="Z27"/>
  <c r="H58" i="4"/>
  <c r="AA33" i="7"/>
  <c r="H189" i="4"/>
  <c r="AA287" i="7"/>
  <c r="S34"/>
  <c r="Z34"/>
  <c r="S365"/>
  <c r="Z365"/>
  <c r="I100" i="4"/>
  <c r="AB459" i="7"/>
  <c r="S617"/>
  <c r="Z617"/>
  <c r="S548"/>
  <c r="Z548"/>
  <c r="S361"/>
  <c r="Z361"/>
  <c r="S455"/>
  <c r="Z455"/>
  <c r="S37"/>
  <c r="Z37"/>
  <c r="M398"/>
  <c r="AB400"/>
  <c r="S592"/>
  <c r="Z592"/>
  <c r="S288"/>
  <c r="Z288"/>
  <c r="S461"/>
  <c r="Z461"/>
  <c r="S644"/>
  <c r="Z644"/>
  <c r="S752"/>
  <c r="Z752"/>
  <c r="H55" i="4"/>
  <c r="AA32" i="7"/>
  <c r="S38"/>
  <c r="Z38"/>
  <c r="S725"/>
  <c r="Z725"/>
  <c r="S731"/>
  <c r="Z731"/>
  <c r="S363"/>
  <c r="Z363"/>
  <c r="H144" i="4"/>
  <c r="AA742" i="7"/>
  <c r="S573"/>
  <c r="Z573"/>
  <c r="S35"/>
  <c r="Z35"/>
  <c r="S40"/>
  <c r="Z40"/>
  <c r="S364"/>
  <c r="Z364"/>
  <c r="S285"/>
  <c r="Z285"/>
  <c r="H100" i="4"/>
  <c r="AA459" i="7"/>
  <c r="S464"/>
  <c r="Z464"/>
  <c r="H143" i="4"/>
  <c r="AA554" i="7"/>
  <c r="S593"/>
  <c r="Z593"/>
  <c r="I55" i="4"/>
  <c r="AB32" i="7"/>
  <c r="S594"/>
  <c r="Z594"/>
  <c r="H53" i="4"/>
  <c r="AA31" i="7"/>
  <c r="S595"/>
  <c r="Z595"/>
  <c r="S30"/>
  <c r="Z30"/>
  <c r="I144" i="4"/>
  <c r="AB742" i="7"/>
  <c r="S457"/>
  <c r="Z457"/>
  <c r="S451"/>
  <c r="Z451"/>
  <c r="S39"/>
  <c r="Z39"/>
  <c r="I189" i="4"/>
  <c r="J65"/>
  <c r="I82"/>
  <c r="AB109" i="7"/>
  <c r="S549"/>
  <c r="Z549"/>
  <c r="I44" i="4"/>
  <c r="AB28" i="7"/>
  <c r="S456"/>
  <c r="Z456"/>
  <c r="S750"/>
  <c r="Z750"/>
  <c r="S98"/>
  <c r="Z98"/>
  <c r="S561"/>
  <c r="Z561"/>
  <c r="S694"/>
  <c r="Z694"/>
  <c r="S366"/>
  <c r="Z366"/>
  <c r="S567"/>
  <c r="Z567"/>
  <c r="S159"/>
  <c r="Z159"/>
  <c r="S29"/>
  <c r="Z29"/>
  <c r="H82" i="4"/>
  <c r="AA109" i="7"/>
  <c r="S362"/>
  <c r="Z362"/>
  <c r="S572"/>
  <c r="Z572"/>
  <c r="S105"/>
  <c r="Z105"/>
  <c r="S552"/>
  <c r="Z552"/>
  <c r="S162"/>
  <c r="Z162"/>
  <c r="S635"/>
  <c r="Z635"/>
  <c r="S369"/>
  <c r="Z369"/>
  <c r="I53" i="4"/>
  <c r="AB31" i="7"/>
  <c r="S367"/>
  <c r="Z367"/>
  <c r="S36"/>
  <c r="Z36"/>
  <c r="S452"/>
  <c r="Z452"/>
  <c r="S371"/>
  <c r="Z371"/>
  <c r="S560"/>
  <c r="Z560"/>
  <c r="S562"/>
  <c r="Z562"/>
  <c r="L398"/>
  <c r="AA400"/>
  <c r="S106"/>
  <c r="Z106"/>
  <c r="S458"/>
  <c r="Z458"/>
  <c r="I191" i="4"/>
  <c r="AB464" i="7"/>
  <c r="I143" i="4"/>
  <c r="AB554" i="7"/>
  <c r="S550"/>
  <c r="Z550"/>
  <c r="S454"/>
  <c r="Z454"/>
  <c r="S368"/>
  <c r="Z368"/>
  <c r="S99"/>
  <c r="Z99"/>
  <c r="H44" i="4"/>
  <c r="AA28" i="7"/>
  <c r="S566"/>
  <c r="Z566"/>
  <c r="S465"/>
  <c r="Z465"/>
  <c r="S158"/>
  <c r="Z158"/>
  <c r="S751"/>
  <c r="Z751"/>
  <c r="I58" i="4"/>
  <c r="AB33" i="7"/>
  <c r="S553"/>
  <c r="Z553"/>
  <c r="S370"/>
  <c r="Z370"/>
  <c r="S360"/>
  <c r="Z360"/>
  <c r="S41"/>
  <c r="Z41"/>
  <c r="S283"/>
  <c r="Z283"/>
  <c r="H15" i="16"/>
  <c r="J15"/>
  <c r="G144" i="4"/>
  <c r="S742" i="7"/>
  <c r="A20"/>
  <c r="A103"/>
  <c r="G100" i="4"/>
  <c r="S459" i="7"/>
  <c r="G143" i="4"/>
  <c r="S554" i="7"/>
  <c r="G44" i="4"/>
  <c r="S28" i="7"/>
  <c r="G53" i="4"/>
  <c r="S31" i="7"/>
  <c r="G82" i="4"/>
  <c r="S109" i="7"/>
  <c r="K398"/>
  <c r="S400"/>
  <c r="G189" i="4"/>
  <c r="S287" i="7"/>
  <c r="G55" i="4"/>
  <c r="S32" i="7"/>
  <c r="G26" i="4"/>
  <c r="S22" i="7"/>
  <c r="G58" i="4"/>
  <c r="S33" i="7"/>
  <c r="G191" i="4"/>
  <c r="J145"/>
  <c r="I65"/>
  <c r="G65"/>
  <c r="I145"/>
  <c r="G145"/>
  <c r="H65"/>
  <c r="M691" i="7"/>
  <c r="M693"/>
  <c r="H145" i="4"/>
  <c r="K691" i="7"/>
  <c r="Z691" s="1"/>
  <c r="K693"/>
  <c r="Z693" s="1"/>
  <c r="L691"/>
  <c r="L693"/>
  <c r="N691"/>
  <c r="N693"/>
  <c r="A570"/>
  <c r="A398"/>
  <c r="H191" i="4"/>
  <c r="N103" i="7"/>
  <c r="M103"/>
  <c r="I154" i="4"/>
  <c r="I151" s="1"/>
  <c r="J154"/>
  <c r="J151" s="1"/>
  <c r="G154"/>
  <c r="G151" s="1"/>
  <c r="H154"/>
  <c r="H151" s="1"/>
  <c r="L103" i="7"/>
  <c r="K103"/>
  <c r="J48" i="4"/>
  <c r="H192"/>
  <c r="N20" i="7"/>
  <c r="G192" i="4"/>
  <c r="K20" i="7"/>
  <c r="K18" s="1"/>
  <c r="J190" i="4"/>
  <c r="K190" s="1"/>
  <c r="L20" i="7"/>
  <c r="I192" i="4"/>
  <c r="M20" i="7"/>
  <c r="J173" i="4"/>
  <c r="J171" s="1"/>
  <c r="H96"/>
  <c r="H48"/>
  <c r="G190"/>
  <c r="H190"/>
  <c r="G173"/>
  <c r="G171" s="1"/>
  <c r="G96"/>
  <c r="I190"/>
  <c r="J62"/>
  <c r="J60" s="1"/>
  <c r="J185"/>
  <c r="I158"/>
  <c r="I155" s="1"/>
  <c r="I42"/>
  <c r="G48"/>
  <c r="H173"/>
  <c r="H171" s="1"/>
  <c r="J96"/>
  <c r="J94" s="1"/>
  <c r="I96"/>
  <c r="J42"/>
  <c r="G62"/>
  <c r="G60" s="1"/>
  <c r="I185"/>
  <c r="G66"/>
  <c r="H158"/>
  <c r="H155" s="1"/>
  <c r="H76"/>
  <c r="I66"/>
  <c r="J76"/>
  <c r="G42"/>
  <c r="H42"/>
  <c r="I48"/>
  <c r="I173"/>
  <c r="I171" s="1"/>
  <c r="H62"/>
  <c r="H60" s="1"/>
  <c r="G185"/>
  <c r="H186"/>
  <c r="H66"/>
  <c r="J158"/>
  <c r="J155" s="1"/>
  <c r="I76"/>
  <c r="I62"/>
  <c r="I60" s="1"/>
  <c r="H185"/>
  <c r="I186"/>
  <c r="J66"/>
  <c r="G158"/>
  <c r="G155" s="1"/>
  <c r="G76"/>
  <c r="I15" i="16"/>
  <c r="D25"/>
  <c r="D19" s="1"/>
  <c r="J67" l="1"/>
  <c r="J64" s="1"/>
  <c r="D64"/>
  <c r="D17"/>
  <c r="J92" i="4"/>
  <c r="AI570" i="7"/>
  <c r="AH693"/>
  <c r="L269" i="3"/>
  <c r="AI691" i="7"/>
  <c r="M18"/>
  <c r="AH20"/>
  <c r="AA398"/>
  <c r="AG398"/>
  <c r="AI398"/>
  <c r="L18"/>
  <c r="AG18" s="1"/>
  <c r="AG20"/>
  <c r="AB398"/>
  <c r="AH398"/>
  <c r="L271" i="3"/>
  <c r="AI693" i="7"/>
  <c r="AB570"/>
  <c r="AH570"/>
  <c r="N18"/>
  <c r="AI20"/>
  <c r="AG691"/>
  <c r="AB103"/>
  <c r="AH103"/>
  <c r="AA570"/>
  <c r="AG570"/>
  <c r="AA103"/>
  <c r="AG103"/>
  <c r="AI103"/>
  <c r="AG693"/>
  <c r="AH691"/>
  <c r="J140" i="4"/>
  <c r="J134" s="1"/>
  <c r="I140"/>
  <c r="H140"/>
  <c r="G140"/>
  <c r="J269" i="3"/>
  <c r="AA691" i="7"/>
  <c r="J271" i="3"/>
  <c r="AA693" i="7"/>
  <c r="K269" i="3"/>
  <c r="AB691" i="7"/>
  <c r="S570"/>
  <c r="Z570"/>
  <c r="S103"/>
  <c r="Z103"/>
  <c r="K271" i="3"/>
  <c r="AB693" i="7"/>
  <c r="S398"/>
  <c r="Z398"/>
  <c r="I269" i="3"/>
  <c r="S691" i="7"/>
  <c r="I271" i="3"/>
  <c r="S693" i="7"/>
  <c r="H187" i="4"/>
  <c r="J187"/>
  <c r="G63"/>
  <c r="G187"/>
  <c r="H63"/>
  <c r="J63"/>
  <c r="K191"/>
  <c r="I187"/>
  <c r="I182"/>
  <c r="I63"/>
  <c r="H182"/>
  <c r="K197"/>
  <c r="AI18" i="7" l="1"/>
  <c r="AH18"/>
  <c r="H180" i="4"/>
  <c r="H178" s="1"/>
  <c r="I180"/>
  <c r="I178" s="1"/>
  <c r="J616" i="7" l="1"/>
  <c r="J611" s="1"/>
  <c r="H236" i="3" s="1"/>
  <c r="K616" i="7"/>
  <c r="Z616" s="1"/>
  <c r="L616"/>
  <c r="M616"/>
  <c r="H616"/>
  <c r="M740"/>
  <c r="L740"/>
  <c r="K740"/>
  <c r="AH616" l="1"/>
  <c r="AG616"/>
  <c r="AA740"/>
  <c r="AG740"/>
  <c r="AB740"/>
  <c r="AH740"/>
  <c r="S740"/>
  <c r="Z740"/>
  <c r="L611"/>
  <c r="AA616"/>
  <c r="M611"/>
  <c r="AB616"/>
  <c r="K611"/>
  <c r="Z611" s="1"/>
  <c r="S616"/>
  <c r="A616"/>
  <c r="H611"/>
  <c r="J101"/>
  <c r="I41" i="3"/>
  <c r="J41"/>
  <c r="M101" i="7"/>
  <c r="D20" i="9"/>
  <c r="D21"/>
  <c r="U21" s="1"/>
  <c r="N616" i="7"/>
  <c r="F73" i="9"/>
  <c r="F292" i="3"/>
  <c r="F290" s="1"/>
  <c r="H292"/>
  <c r="H290" s="1"/>
  <c r="N763" i="7"/>
  <c r="N764"/>
  <c r="N765"/>
  <c r="N766"/>
  <c r="N767"/>
  <c r="N768"/>
  <c r="N769"/>
  <c r="I763"/>
  <c r="AK763" s="1"/>
  <c r="I764"/>
  <c r="AK764" s="1"/>
  <c r="I765"/>
  <c r="AK765" s="1"/>
  <c r="I766"/>
  <c r="AK766" s="1"/>
  <c r="I767"/>
  <c r="AK767" s="1"/>
  <c r="I768"/>
  <c r="AK768" s="1"/>
  <c r="I769"/>
  <c r="AK769" s="1"/>
  <c r="I762"/>
  <c r="E144" i="4"/>
  <c r="G292" i="3"/>
  <c r="G290" s="1"/>
  <c r="G289"/>
  <c r="G287" s="1"/>
  <c r="N723" i="7"/>
  <c r="N643"/>
  <c r="I643"/>
  <c r="AK643" s="1"/>
  <c r="I636"/>
  <c r="I637"/>
  <c r="I638"/>
  <c r="F207" i="4"/>
  <c r="F192"/>
  <c r="E70"/>
  <c r="E82"/>
  <c r="E79" s="1"/>
  <c r="N68" i="7"/>
  <c r="AI68" s="1"/>
  <c r="I81"/>
  <c r="AK81" s="1"/>
  <c r="I82"/>
  <c r="AK82" s="1"/>
  <c r="I83"/>
  <c r="AK83" s="1"/>
  <c r="I84"/>
  <c r="AK84" s="1"/>
  <c r="I85"/>
  <c r="AK85" s="1"/>
  <c r="I86"/>
  <c r="AK86" s="1"/>
  <c r="I87"/>
  <c r="AK87" s="1"/>
  <c r="I80"/>
  <c r="AK80" s="1"/>
  <c r="E55" i="4"/>
  <c r="E58"/>
  <c r="J729" i="7"/>
  <c r="J727" s="1"/>
  <c r="K729"/>
  <c r="Z729" s="1"/>
  <c r="L729"/>
  <c r="M729"/>
  <c r="H729"/>
  <c r="J545"/>
  <c r="J564"/>
  <c r="H239" i="3"/>
  <c r="J632" i="7"/>
  <c r="J631" s="1"/>
  <c r="J643"/>
  <c r="H251" i="3" s="1"/>
  <c r="H249" s="1"/>
  <c r="J723" i="7"/>
  <c r="J747"/>
  <c r="M643"/>
  <c r="K643"/>
  <c r="Z643" s="1"/>
  <c r="J78"/>
  <c r="J68" s="1"/>
  <c r="J156"/>
  <c r="M156"/>
  <c r="I348"/>
  <c r="AK348" s="1"/>
  <c r="J226" i="3"/>
  <c r="K239"/>
  <c r="L723" i="7"/>
  <c r="J760"/>
  <c r="J758" s="1"/>
  <c r="K763"/>
  <c r="Z763" s="1"/>
  <c r="K767"/>
  <c r="Z767" s="1"/>
  <c r="L768"/>
  <c r="D72" i="4"/>
  <c r="E28"/>
  <c r="D30"/>
  <c r="D28" s="1"/>
  <c r="E31"/>
  <c r="D33"/>
  <c r="D31" s="1"/>
  <c r="E83"/>
  <c r="E87"/>
  <c r="D87"/>
  <c r="E104"/>
  <c r="E108"/>
  <c r="E118"/>
  <c r="E112" s="1"/>
  <c r="D120"/>
  <c r="D118" s="1"/>
  <c r="D121"/>
  <c r="D122"/>
  <c r="E129"/>
  <c r="E123" s="1"/>
  <c r="D131"/>
  <c r="D129" s="1"/>
  <c r="D132"/>
  <c r="D133"/>
  <c r="E136"/>
  <c r="E146"/>
  <c r="F158"/>
  <c r="E161"/>
  <c r="E164"/>
  <c r="E168"/>
  <c r="D170"/>
  <c r="D174"/>
  <c r="D177"/>
  <c r="J177" s="1"/>
  <c r="F198"/>
  <c r="F204"/>
  <c r="F217"/>
  <c r="F215" s="1"/>
  <c r="G217"/>
  <c r="G215" s="1"/>
  <c r="H217"/>
  <c r="I217"/>
  <c r="I215" s="1"/>
  <c r="J217"/>
  <c r="K217" s="1"/>
  <c r="D218"/>
  <c r="D222"/>
  <c r="F223"/>
  <c r="F220" s="1"/>
  <c r="D225"/>
  <c r="G225" s="1"/>
  <c r="D226"/>
  <c r="J226" s="1"/>
  <c r="D227"/>
  <c r="F228"/>
  <c r="D230"/>
  <c r="H230" s="1"/>
  <c r="H228" s="1"/>
  <c r="F231"/>
  <c r="D234"/>
  <c r="G234" s="1"/>
  <c r="D235"/>
  <c r="J235" s="1"/>
  <c r="D236"/>
  <c r="F22" i="3"/>
  <c r="F23"/>
  <c r="G24"/>
  <c r="H24"/>
  <c r="F26"/>
  <c r="F27"/>
  <c r="F30"/>
  <c r="F31"/>
  <c r="G33"/>
  <c r="F35"/>
  <c r="F33" s="1"/>
  <c r="G42"/>
  <c r="H42"/>
  <c r="F44"/>
  <c r="F42" s="1"/>
  <c r="G47"/>
  <c r="G45" s="1"/>
  <c r="H47"/>
  <c r="H45"/>
  <c r="F49"/>
  <c r="F50"/>
  <c r="G54"/>
  <c r="H54"/>
  <c r="F56"/>
  <c r="F54"/>
  <c r="G57"/>
  <c r="H57"/>
  <c r="F59"/>
  <c r="F57" s="1"/>
  <c r="G60"/>
  <c r="H60"/>
  <c r="F62"/>
  <c r="F60" s="1"/>
  <c r="G63"/>
  <c r="H63"/>
  <c r="F65"/>
  <c r="F63"/>
  <c r="G71"/>
  <c r="H71"/>
  <c r="F73"/>
  <c r="F74"/>
  <c r="F75"/>
  <c r="G76"/>
  <c r="H76"/>
  <c r="F78"/>
  <c r="F76" s="1"/>
  <c r="G79"/>
  <c r="H79"/>
  <c r="F81"/>
  <c r="F82"/>
  <c r="F79" s="1"/>
  <c r="G83"/>
  <c r="H83"/>
  <c r="F85"/>
  <c r="F83" s="1"/>
  <c r="G86"/>
  <c r="H86"/>
  <c r="F88"/>
  <c r="F86" s="1"/>
  <c r="G89"/>
  <c r="H89"/>
  <c r="F91"/>
  <c r="F89" s="1"/>
  <c r="G92"/>
  <c r="H92"/>
  <c r="F94"/>
  <c r="F92" s="1"/>
  <c r="G97"/>
  <c r="H97"/>
  <c r="F99"/>
  <c r="F100"/>
  <c r="G101"/>
  <c r="H101"/>
  <c r="F103"/>
  <c r="F104"/>
  <c r="F105"/>
  <c r="F106"/>
  <c r="G107"/>
  <c r="H107"/>
  <c r="F109"/>
  <c r="F110"/>
  <c r="F111"/>
  <c r="F112"/>
  <c r="F113"/>
  <c r="F114"/>
  <c r="G115"/>
  <c r="H115"/>
  <c r="F117"/>
  <c r="F118"/>
  <c r="F119"/>
  <c r="F123"/>
  <c r="F124"/>
  <c r="F125"/>
  <c r="F126"/>
  <c r="G127"/>
  <c r="H127"/>
  <c r="F129"/>
  <c r="F127"/>
  <c r="G130"/>
  <c r="H130"/>
  <c r="F132"/>
  <c r="F133"/>
  <c r="F134"/>
  <c r="F135"/>
  <c r="G136"/>
  <c r="H136"/>
  <c r="F138"/>
  <c r="F139"/>
  <c r="F136" s="1"/>
  <c r="F140"/>
  <c r="F141"/>
  <c r="F142"/>
  <c r="F143"/>
  <c r="F144"/>
  <c r="G153"/>
  <c r="H153"/>
  <c r="F155"/>
  <c r="F153" s="1"/>
  <c r="G156"/>
  <c r="H156"/>
  <c r="F158"/>
  <c r="F156" s="1"/>
  <c r="G159"/>
  <c r="H159"/>
  <c r="F161"/>
  <c r="F159" s="1"/>
  <c r="G162"/>
  <c r="H162"/>
  <c r="F164"/>
  <c r="F162" s="1"/>
  <c r="G170"/>
  <c r="H170"/>
  <c r="F172"/>
  <c r="F170" s="1"/>
  <c r="G173"/>
  <c r="H173"/>
  <c r="F175"/>
  <c r="F173" s="1"/>
  <c r="G176"/>
  <c r="H176"/>
  <c r="F178"/>
  <c r="F176" s="1"/>
  <c r="G182"/>
  <c r="H182"/>
  <c r="F184"/>
  <c r="F182"/>
  <c r="G190"/>
  <c r="H190"/>
  <c r="F192"/>
  <c r="F190" s="1"/>
  <c r="F193"/>
  <c r="F194"/>
  <c r="G195"/>
  <c r="H195"/>
  <c r="F197"/>
  <c r="F198"/>
  <c r="F199"/>
  <c r="F200"/>
  <c r="G201"/>
  <c r="H201"/>
  <c r="F203"/>
  <c r="F204"/>
  <c r="F205"/>
  <c r="F206"/>
  <c r="G207"/>
  <c r="H207"/>
  <c r="F209"/>
  <c r="F207" s="1"/>
  <c r="G210"/>
  <c r="H210"/>
  <c r="F212"/>
  <c r="F210" s="1"/>
  <c r="G213"/>
  <c r="H213"/>
  <c r="F215"/>
  <c r="F216"/>
  <c r="F227"/>
  <c r="F228"/>
  <c r="F229"/>
  <c r="G231"/>
  <c r="H231"/>
  <c r="F233"/>
  <c r="F234"/>
  <c r="F235"/>
  <c r="F240"/>
  <c r="G241"/>
  <c r="H241"/>
  <c r="F243"/>
  <c r="F241" s="1"/>
  <c r="H244"/>
  <c r="F252"/>
  <c r="G253"/>
  <c r="H253"/>
  <c r="F255"/>
  <c r="F256"/>
  <c r="G257"/>
  <c r="H257"/>
  <c r="F259"/>
  <c r="F257" s="1"/>
  <c r="F260"/>
  <c r="G261"/>
  <c r="H261"/>
  <c r="F263"/>
  <c r="F264"/>
  <c r="G265"/>
  <c r="H265"/>
  <c r="F267"/>
  <c r="F265" s="1"/>
  <c r="F268"/>
  <c r="G272"/>
  <c r="H272"/>
  <c r="F274"/>
  <c r="F272" s="1"/>
  <c r="G275"/>
  <c r="H275"/>
  <c r="F277"/>
  <c r="F275" s="1"/>
  <c r="G280"/>
  <c r="H280"/>
  <c r="F282"/>
  <c r="F280" s="1"/>
  <c r="F283"/>
  <c r="G284"/>
  <c r="H284"/>
  <c r="F286"/>
  <c r="F284" s="1"/>
  <c r="H287"/>
  <c r="G293"/>
  <c r="H293"/>
  <c r="F295"/>
  <c r="F293" s="1"/>
  <c r="G302"/>
  <c r="H302"/>
  <c r="F304"/>
  <c r="F302" s="1"/>
  <c r="E18" i="9"/>
  <c r="D19"/>
  <c r="U19" s="1"/>
  <c r="E22"/>
  <c r="D23"/>
  <c r="D27"/>
  <c r="D28"/>
  <c r="D29"/>
  <c r="D30"/>
  <c r="D31"/>
  <c r="D32"/>
  <c r="D33"/>
  <c r="D34"/>
  <c r="D35"/>
  <c r="D36"/>
  <c r="D37"/>
  <c r="U37" s="1"/>
  <c r="D38"/>
  <c r="D39"/>
  <c r="D40"/>
  <c r="D41"/>
  <c r="D42"/>
  <c r="D43"/>
  <c r="D44"/>
  <c r="E48"/>
  <c r="E47" s="1"/>
  <c r="D49"/>
  <c r="D50"/>
  <c r="E52"/>
  <c r="E51" s="1"/>
  <c r="D53"/>
  <c r="D54"/>
  <c r="D55"/>
  <c r="D56"/>
  <c r="D59"/>
  <c r="F60"/>
  <c r="D61"/>
  <c r="E62"/>
  <c r="D63"/>
  <c r="F64"/>
  <c r="D65"/>
  <c r="D67"/>
  <c r="E68"/>
  <c r="E66" s="1"/>
  <c r="D69"/>
  <c r="D70"/>
  <c r="D71"/>
  <c r="D72"/>
  <c r="D74"/>
  <c r="D75"/>
  <c r="F77"/>
  <c r="D78"/>
  <c r="E79"/>
  <c r="D80"/>
  <c r="E81"/>
  <c r="D82"/>
  <c r="U82" s="1"/>
  <c r="D83"/>
  <c r="D84"/>
  <c r="D85"/>
  <c r="U85" s="1"/>
  <c r="E86"/>
  <c r="D87"/>
  <c r="D88"/>
  <c r="D89"/>
  <c r="D93"/>
  <c r="D94"/>
  <c r="D95"/>
  <c r="D96"/>
  <c r="D97"/>
  <c r="D98"/>
  <c r="E99"/>
  <c r="D100"/>
  <c r="U100" s="1"/>
  <c r="D101"/>
  <c r="U101" s="1"/>
  <c r="D102"/>
  <c r="D103"/>
  <c r="D104"/>
  <c r="D105"/>
  <c r="D106"/>
  <c r="D107"/>
  <c r="D108"/>
  <c r="D110"/>
  <c r="D111"/>
  <c r="D112"/>
  <c r="D113"/>
  <c r="D115"/>
  <c r="U115" s="1"/>
  <c r="D116"/>
  <c r="D118"/>
  <c r="D119"/>
  <c r="E120"/>
  <c r="D121"/>
  <c r="D122"/>
  <c r="F123"/>
  <c r="D124"/>
  <c r="D125"/>
  <c r="E126"/>
  <c r="D127"/>
  <c r="L564" i="7"/>
  <c r="L643"/>
  <c r="M738"/>
  <c r="I239" i="3"/>
  <c r="K564" i="7"/>
  <c r="Z564" s="1"/>
  <c r="D82" i="4"/>
  <c r="D70"/>
  <c r="K70" s="1"/>
  <c r="D144"/>
  <c r="K144" s="1"/>
  <c r="K65"/>
  <c r="L156" i="7"/>
  <c r="D136" i="4"/>
  <c r="D62"/>
  <c r="D66"/>
  <c r="K66" s="1"/>
  <c r="H96" i="7"/>
  <c r="F226" i="3"/>
  <c r="D185" i="4"/>
  <c r="K185" s="1"/>
  <c r="D42"/>
  <c r="K42" s="1"/>
  <c r="H564" i="7"/>
  <c r="D158" i="4"/>
  <c r="K158" s="1"/>
  <c r="M564" i="7"/>
  <c r="D161" i="4"/>
  <c r="D96"/>
  <c r="D58"/>
  <c r="K58" s="1"/>
  <c r="J290" i="3"/>
  <c r="J292"/>
  <c r="K194" i="4"/>
  <c r="H396" i="7"/>
  <c r="J289" i="3"/>
  <c r="J287" s="1"/>
  <c r="H78" i="7"/>
  <c r="H747"/>
  <c r="H643"/>
  <c r="D40" i="4"/>
  <c r="K40" s="1"/>
  <c r="M723" i="7"/>
  <c r="K723"/>
  <c r="F289" i="3"/>
  <c r="F287" s="1"/>
  <c r="H723" i="7"/>
  <c r="H632"/>
  <c r="D48" i="4"/>
  <c r="K48" s="1"/>
  <c r="H545" i="7"/>
  <c r="D55" i="4"/>
  <c r="K55" s="1"/>
  <c r="K145"/>
  <c r="J298" i="3"/>
  <c r="J296" s="1"/>
  <c r="H433" i="7"/>
  <c r="L632"/>
  <c r="M545"/>
  <c r="K747"/>
  <c r="Z747" s="1"/>
  <c r="K558"/>
  <c r="M632"/>
  <c r="K545"/>
  <c r="Z545" s="1"/>
  <c r="M558"/>
  <c r="L558"/>
  <c r="Z589"/>
  <c r="K226" i="3"/>
  <c r="L545" i="7"/>
  <c r="M747"/>
  <c r="K632"/>
  <c r="Z632" s="1"/>
  <c r="I298" i="3"/>
  <c r="I296" s="1"/>
  <c r="I226"/>
  <c r="L747" i="7"/>
  <c r="K290" i="3"/>
  <c r="K292"/>
  <c r="K433" i="7"/>
  <c r="Z433" s="1"/>
  <c r="K358"/>
  <c r="Z358" s="1"/>
  <c r="M433"/>
  <c r="L433"/>
  <c r="L281"/>
  <c r="L358"/>
  <c r="I290" i="3"/>
  <c r="I292"/>
  <c r="M358" i="7"/>
  <c r="K78"/>
  <c r="Z78" s="1"/>
  <c r="M96"/>
  <c r="K156"/>
  <c r="Z156" s="1"/>
  <c r="K289" i="3"/>
  <c r="K287" s="1"/>
  <c r="M281" i="7"/>
  <c r="L78"/>
  <c r="J167" i="3"/>
  <c r="J165" s="1"/>
  <c r="K396" i="7"/>
  <c r="L96"/>
  <c r="D76" i="4"/>
  <c r="K76" s="1"/>
  <c r="I289" i="3"/>
  <c r="I287" s="1"/>
  <c r="K167"/>
  <c r="K165" s="1"/>
  <c r="K96" i="7"/>
  <c r="Z96" s="1"/>
  <c r="M78"/>
  <c r="L764"/>
  <c r="M764"/>
  <c r="D41" i="4"/>
  <c r="D47"/>
  <c r="D39"/>
  <c r="D43"/>
  <c r="M766" i="7"/>
  <c r="K766"/>
  <c r="Z766" s="1"/>
  <c r="M767"/>
  <c r="M763"/>
  <c r="M769"/>
  <c r="L766"/>
  <c r="L763"/>
  <c r="K769"/>
  <c r="Z769" s="1"/>
  <c r="L769"/>
  <c r="L767"/>
  <c r="L765"/>
  <c r="K764"/>
  <c r="Z764" s="1"/>
  <c r="K768"/>
  <c r="Z768" s="1"/>
  <c r="D69" i="4"/>
  <c r="M768" i="7"/>
  <c r="K765"/>
  <c r="M765"/>
  <c r="K21" i="3"/>
  <c r="I21"/>
  <c r="N762" i="7"/>
  <c r="D25" i="4"/>
  <c r="H760" i="7"/>
  <c r="L738"/>
  <c r="J239" i="3"/>
  <c r="K298"/>
  <c r="K296" s="1"/>
  <c r="K738" i="7"/>
  <c r="L290" i="3"/>
  <c r="D204" i="4"/>
  <c r="D83"/>
  <c r="I236"/>
  <c r="I222"/>
  <c r="D146"/>
  <c r="I108" i="9" l="1"/>
  <c r="U108"/>
  <c r="D22"/>
  <c r="U22" s="1"/>
  <c r="U23"/>
  <c r="E143" i="4"/>
  <c r="AK637" i="7"/>
  <c r="E145" i="4"/>
  <c r="AK638" i="7"/>
  <c r="E154" i="4"/>
  <c r="E151" s="1"/>
  <c r="AK636" i="7"/>
  <c r="L762"/>
  <c r="L760" s="1"/>
  <c r="AK762"/>
  <c r="E91" i="9"/>
  <c r="E90" s="1"/>
  <c r="E76" s="1"/>
  <c r="H83"/>
  <c r="M83" s="1"/>
  <c r="I83"/>
  <c r="G83"/>
  <c r="G84"/>
  <c r="M84" s="1"/>
  <c r="H84"/>
  <c r="I84"/>
  <c r="H118"/>
  <c r="M118" s="1"/>
  <c r="G118"/>
  <c r="I118"/>
  <c r="G111"/>
  <c r="I111"/>
  <c r="H111"/>
  <c r="G108"/>
  <c r="H108"/>
  <c r="H110"/>
  <c r="I110"/>
  <c r="G110"/>
  <c r="I98"/>
  <c r="G98"/>
  <c r="H98"/>
  <c r="I96"/>
  <c r="H96"/>
  <c r="M96" s="1"/>
  <c r="G96"/>
  <c r="I93"/>
  <c r="H93"/>
  <c r="M93" s="1"/>
  <c r="G93"/>
  <c r="G94"/>
  <c r="H94"/>
  <c r="I94"/>
  <c r="G97"/>
  <c r="H97"/>
  <c r="I97"/>
  <c r="G69" i="3"/>
  <c r="H188"/>
  <c r="H69"/>
  <c r="F101"/>
  <c r="F24"/>
  <c r="F115"/>
  <c r="F47"/>
  <c r="F45" s="1"/>
  <c r="F97"/>
  <c r="F253"/>
  <c r="D18" i="9"/>
  <c r="U18" s="1"/>
  <c r="I100"/>
  <c r="G100"/>
  <c r="H100"/>
  <c r="I101"/>
  <c r="G101"/>
  <c r="H101"/>
  <c r="G102"/>
  <c r="I102"/>
  <c r="H102"/>
  <c r="I85"/>
  <c r="G85"/>
  <c r="H85"/>
  <c r="G21"/>
  <c r="I21"/>
  <c r="AG78" i="7"/>
  <c r="I82" i="9"/>
  <c r="G82"/>
  <c r="H82"/>
  <c r="AH768" i="7"/>
  <c r="AG564"/>
  <c r="AG767"/>
  <c r="AG643"/>
  <c r="AH763"/>
  <c r="AH558"/>
  <c r="AG769"/>
  <c r="AH433"/>
  <c r="AG763"/>
  <c r="AG611"/>
  <c r="AH281"/>
  <c r="AH358"/>
  <c r="AG545"/>
  <c r="AG433"/>
  <c r="AH156"/>
  <c r="AI643"/>
  <c r="AH632"/>
  <c r="AH764"/>
  <c r="AH769"/>
  <c r="AH564"/>
  <c r="AG766"/>
  <c r="AG589"/>
  <c r="AG747"/>
  <c r="AG358"/>
  <c r="AA723"/>
  <c r="AG723"/>
  <c r="J43" i="4"/>
  <c r="K43" s="1"/>
  <c r="AI766" i="7"/>
  <c r="AH78"/>
  <c r="AH96"/>
  <c r="AH747"/>
  <c r="AG156"/>
  <c r="AH643"/>
  <c r="AH611"/>
  <c r="AB765"/>
  <c r="AH765"/>
  <c r="J69" i="4"/>
  <c r="K69" s="1"/>
  <c r="AI767" i="7"/>
  <c r="AI765"/>
  <c r="AH766"/>
  <c r="AG764"/>
  <c r="AG96"/>
  <c r="AG632"/>
  <c r="AA738"/>
  <c r="AG738"/>
  <c r="J25" i="4"/>
  <c r="J23" s="1"/>
  <c r="J21" s="1"/>
  <c r="AB723" i="7"/>
  <c r="AH723"/>
  <c r="J47" i="4"/>
  <c r="J45" s="1"/>
  <c r="AI768" i="7"/>
  <c r="AG558"/>
  <c r="AH545"/>
  <c r="AH589"/>
  <c r="AG768"/>
  <c r="AG729"/>
  <c r="J41" i="4"/>
  <c r="K41" s="1"/>
  <c r="AI764" i="7"/>
  <c r="AA765"/>
  <c r="AG765"/>
  <c r="AB738"/>
  <c r="AH738"/>
  <c r="N611"/>
  <c r="AI616"/>
  <c r="J72" i="4"/>
  <c r="K72" s="1"/>
  <c r="AI769" i="7"/>
  <c r="J39" i="4"/>
  <c r="K39" s="1"/>
  <c r="AI763" i="7"/>
  <c r="AH767"/>
  <c r="AH729"/>
  <c r="AI723"/>
  <c r="I43" i="4"/>
  <c r="AB766" i="7"/>
  <c r="J224" i="3"/>
  <c r="AA558" i="7"/>
  <c r="K230" i="3"/>
  <c r="AB589" i="7"/>
  <c r="S738"/>
  <c r="Z738"/>
  <c r="S723"/>
  <c r="Z723"/>
  <c r="J225" i="3"/>
  <c r="AA564" i="7"/>
  <c r="H72" i="4"/>
  <c r="AA769" i="7"/>
  <c r="M431"/>
  <c r="AB433"/>
  <c r="J236" i="3"/>
  <c r="AA611" i="7"/>
  <c r="S765"/>
  <c r="Z765"/>
  <c r="H69" i="4"/>
  <c r="AA767" i="7"/>
  <c r="I39" i="4"/>
  <c r="AB763" i="7"/>
  <c r="L431"/>
  <c r="AA433"/>
  <c r="J301" i="3"/>
  <c r="J299" s="1"/>
  <c r="AA747" i="7"/>
  <c r="J221" i="3"/>
  <c r="J219" s="1"/>
  <c r="AA545" i="7"/>
  <c r="M631"/>
  <c r="AB632"/>
  <c r="K225" i="3"/>
  <c r="AB564" i="7"/>
  <c r="M279"/>
  <c r="AB281"/>
  <c r="K152" i="3"/>
  <c r="K150" s="1"/>
  <c r="K148" s="1"/>
  <c r="AB358" i="7"/>
  <c r="M154"/>
  <c r="AB156"/>
  <c r="I72" i="4"/>
  <c r="AB769" i="7"/>
  <c r="S396"/>
  <c r="Z396"/>
  <c r="M94"/>
  <c r="AB96"/>
  <c r="L279"/>
  <c r="AA281"/>
  <c r="M745"/>
  <c r="AB747"/>
  <c r="J68" i="3"/>
  <c r="J66" s="1"/>
  <c r="J52" s="1"/>
  <c r="AA156" i="7"/>
  <c r="K251" i="3"/>
  <c r="K249" s="1"/>
  <c r="K247" s="1"/>
  <c r="AB643" i="7"/>
  <c r="K236" i="3"/>
  <c r="AB611" i="7"/>
  <c r="H39" i="4"/>
  <c r="AA763" i="7"/>
  <c r="H41" i="4"/>
  <c r="AA764" i="7"/>
  <c r="M543"/>
  <c r="AB545"/>
  <c r="H47" i="4"/>
  <c r="AA768" i="7"/>
  <c r="L727"/>
  <c r="AA729"/>
  <c r="K39" i="3"/>
  <c r="AB101" i="7"/>
  <c r="I41" i="4"/>
  <c r="AB764" i="7"/>
  <c r="M727"/>
  <c r="AB729"/>
  <c r="I47" i="4"/>
  <c r="AB768" i="7"/>
  <c r="I69" i="4"/>
  <c r="AB767" i="7"/>
  <c r="J28" i="3"/>
  <c r="AA78" i="7"/>
  <c r="J230" i="3"/>
  <c r="AA589" i="7"/>
  <c r="S558"/>
  <c r="Z558"/>
  <c r="L641"/>
  <c r="AA643"/>
  <c r="H43" i="4"/>
  <c r="AA766" i="7"/>
  <c r="K28" i="3"/>
  <c r="AB78" i="7"/>
  <c r="J38" i="3"/>
  <c r="AA96" i="7"/>
  <c r="J152" i="3"/>
  <c r="J150" s="1"/>
  <c r="J148" s="1"/>
  <c r="AA358" i="7"/>
  <c r="K224" i="3"/>
  <c r="AB558" i="7"/>
  <c r="J246" i="3"/>
  <c r="J244" s="1"/>
  <c r="AA632" i="7"/>
  <c r="K745"/>
  <c r="S747"/>
  <c r="G47" i="4"/>
  <c r="S768" i="7"/>
  <c r="I236" i="3"/>
  <c r="S611" i="7"/>
  <c r="G72" i="4"/>
  <c r="S769" i="7"/>
  <c r="I32" i="3"/>
  <c r="S78" i="7"/>
  <c r="H301" i="3"/>
  <c r="H299" s="1"/>
  <c r="J543" i="7"/>
  <c r="G43" i="4"/>
  <c r="S766" i="7"/>
  <c r="I230" i="3"/>
  <c r="S589" i="7"/>
  <c r="K94"/>
  <c r="I36" i="3" s="1"/>
  <c r="S96" i="7"/>
  <c r="K543"/>
  <c r="S545"/>
  <c r="G39" i="4"/>
  <c r="S763" i="7"/>
  <c r="I181" i="3"/>
  <c r="I179" s="1"/>
  <c r="S433" i="7"/>
  <c r="I152" i="3"/>
  <c r="I150" s="1"/>
  <c r="S358" i="7"/>
  <c r="J154"/>
  <c r="J130" s="1"/>
  <c r="G41" i="4"/>
  <c r="S764" i="7"/>
  <c r="I68" i="3"/>
  <c r="I66" s="1"/>
  <c r="I52" s="1"/>
  <c r="S156" i="7"/>
  <c r="I246" i="3"/>
  <c r="I244" s="1"/>
  <c r="S632" i="7"/>
  <c r="I225" i="3"/>
  <c r="S564" i="7"/>
  <c r="G69" i="4"/>
  <c r="S767" i="7"/>
  <c r="K641"/>
  <c r="K639" s="1"/>
  <c r="S643"/>
  <c r="K727"/>
  <c r="S729"/>
  <c r="H105" i="9"/>
  <c r="J105"/>
  <c r="G105"/>
  <c r="I105"/>
  <c r="N105" s="1"/>
  <c r="K119"/>
  <c r="G106"/>
  <c r="H106"/>
  <c r="I106"/>
  <c r="J106"/>
  <c r="O106" s="1"/>
  <c r="I107"/>
  <c r="N107" s="1"/>
  <c r="H107"/>
  <c r="M107" s="1"/>
  <c r="J107"/>
  <c r="O107" s="1"/>
  <c r="G107"/>
  <c r="I95"/>
  <c r="J95"/>
  <c r="H95"/>
  <c r="M95" s="1"/>
  <c r="G95"/>
  <c r="I80"/>
  <c r="N80" s="1"/>
  <c r="J80"/>
  <c r="H80"/>
  <c r="G80"/>
  <c r="G79" s="1"/>
  <c r="J72"/>
  <c r="D64"/>
  <c r="G59"/>
  <c r="G58" s="1"/>
  <c r="G56"/>
  <c r="H56"/>
  <c r="I56"/>
  <c r="N56" s="1"/>
  <c r="J56"/>
  <c r="O56" s="1"/>
  <c r="K127"/>
  <c r="K121"/>
  <c r="I87"/>
  <c r="J87"/>
  <c r="G87"/>
  <c r="H87"/>
  <c r="M87" s="1"/>
  <c r="G78"/>
  <c r="G77" s="1"/>
  <c r="H78"/>
  <c r="M78" s="1"/>
  <c r="I78"/>
  <c r="J78"/>
  <c r="J55"/>
  <c r="G55"/>
  <c r="H55"/>
  <c r="M55" s="1"/>
  <c r="I55"/>
  <c r="I112"/>
  <c r="G112"/>
  <c r="H112"/>
  <c r="J112"/>
  <c r="O112" s="1"/>
  <c r="J71"/>
  <c r="G116"/>
  <c r="H116"/>
  <c r="M116" s="1"/>
  <c r="I116"/>
  <c r="J116"/>
  <c r="G103"/>
  <c r="H103"/>
  <c r="M103" s="1"/>
  <c r="I103"/>
  <c r="J103"/>
  <c r="O103" s="1"/>
  <c r="G88"/>
  <c r="H88"/>
  <c r="M88" s="1"/>
  <c r="I88"/>
  <c r="N88" s="1"/>
  <c r="J88"/>
  <c r="O88" s="1"/>
  <c r="J75"/>
  <c r="J61"/>
  <c r="G61"/>
  <c r="G60" s="1"/>
  <c r="I61"/>
  <c r="H61"/>
  <c r="M61" s="1"/>
  <c r="G53"/>
  <c r="H53"/>
  <c r="I53"/>
  <c r="N53" s="1"/>
  <c r="J53"/>
  <c r="O53" s="1"/>
  <c r="I70"/>
  <c r="N70" s="1"/>
  <c r="G70"/>
  <c r="J70"/>
  <c r="O70" s="1"/>
  <c r="H70"/>
  <c r="K125"/>
  <c r="I104"/>
  <c r="J104"/>
  <c r="O104" s="1"/>
  <c r="H104"/>
  <c r="M104" s="1"/>
  <c r="G104"/>
  <c r="I89"/>
  <c r="J89"/>
  <c r="O89" s="1"/>
  <c r="G89"/>
  <c r="H89"/>
  <c r="M89" s="1"/>
  <c r="H69"/>
  <c r="H54"/>
  <c r="M54" s="1"/>
  <c r="I54"/>
  <c r="J54"/>
  <c r="O54" s="1"/>
  <c r="G54"/>
  <c r="K122"/>
  <c r="A396" i="7"/>
  <c r="A723"/>
  <c r="A691"/>
  <c r="A611"/>
  <c r="F236" i="3"/>
  <c r="G50" i="9"/>
  <c r="H50"/>
  <c r="I50"/>
  <c r="J50"/>
  <c r="G49"/>
  <c r="H49"/>
  <c r="I49"/>
  <c r="J49"/>
  <c r="J74"/>
  <c r="O74" s="1"/>
  <c r="I235" i="4"/>
  <c r="G22" i="9"/>
  <c r="H22"/>
  <c r="N22" s="1"/>
  <c r="G44"/>
  <c r="H44"/>
  <c r="I44"/>
  <c r="J44"/>
  <c r="G38"/>
  <c r="H38"/>
  <c r="I38"/>
  <c r="J38"/>
  <c r="G32"/>
  <c r="H32"/>
  <c r="I32"/>
  <c r="J32"/>
  <c r="G39"/>
  <c r="H39"/>
  <c r="I39"/>
  <c r="J39"/>
  <c r="G33"/>
  <c r="H33"/>
  <c r="I33"/>
  <c r="K33"/>
  <c r="J33"/>
  <c r="G27"/>
  <c r="H27"/>
  <c r="I27"/>
  <c r="J27"/>
  <c r="G40"/>
  <c r="H40"/>
  <c r="I40"/>
  <c r="J40"/>
  <c r="G34"/>
  <c r="H34"/>
  <c r="I34"/>
  <c r="J34"/>
  <c r="G28"/>
  <c r="H28"/>
  <c r="I28"/>
  <c r="J28"/>
  <c r="G41"/>
  <c r="H41"/>
  <c r="I41"/>
  <c r="J41"/>
  <c r="G29"/>
  <c r="H29"/>
  <c r="I29"/>
  <c r="J29"/>
  <c r="G43"/>
  <c r="H43"/>
  <c r="I43"/>
  <c r="J43"/>
  <c r="G37"/>
  <c r="H37"/>
  <c r="I37"/>
  <c r="J37"/>
  <c r="G31"/>
  <c r="H31"/>
  <c r="I31"/>
  <c r="J31"/>
  <c r="G35"/>
  <c r="H35"/>
  <c r="I35"/>
  <c r="J35"/>
  <c r="G42"/>
  <c r="H42"/>
  <c r="I42"/>
  <c r="J42"/>
  <c r="G36"/>
  <c r="H36"/>
  <c r="I36"/>
  <c r="J36"/>
  <c r="G30"/>
  <c r="H30"/>
  <c r="I30"/>
  <c r="J30"/>
  <c r="J93"/>
  <c r="O93" s="1"/>
  <c r="J94"/>
  <c r="J83"/>
  <c r="J84"/>
  <c r="O84" s="1"/>
  <c r="J118"/>
  <c r="I113"/>
  <c r="J113"/>
  <c r="G113"/>
  <c r="H113"/>
  <c r="J115"/>
  <c r="G115"/>
  <c r="I115"/>
  <c r="H115"/>
  <c r="M115" s="1"/>
  <c r="J111"/>
  <c r="J109"/>
  <c r="O109" s="1"/>
  <c r="J110"/>
  <c r="J108"/>
  <c r="O108" s="1"/>
  <c r="J101"/>
  <c r="J102"/>
  <c r="J97"/>
  <c r="O97" s="1"/>
  <c r="J98"/>
  <c r="J96"/>
  <c r="H21"/>
  <c r="G20"/>
  <c r="H20"/>
  <c r="I20"/>
  <c r="H19"/>
  <c r="I19"/>
  <c r="G19"/>
  <c r="I67"/>
  <c r="J67"/>
  <c r="G67"/>
  <c r="H67"/>
  <c r="F221" i="3"/>
  <c r="F219" s="1"/>
  <c r="A545" i="7"/>
  <c r="F230" i="3"/>
  <c r="A589" i="7"/>
  <c r="F225" i="3"/>
  <c r="A564" i="7"/>
  <c r="F251" i="3"/>
  <c r="F249" s="1"/>
  <c r="A643" i="7"/>
  <c r="F246" i="3"/>
  <c r="F244" s="1"/>
  <c r="A632" i="7"/>
  <c r="H68"/>
  <c r="F28" i="3" s="1"/>
  <c r="A78" i="7"/>
  <c r="F308" i="3"/>
  <c r="F306" s="1"/>
  <c r="A760" i="7"/>
  <c r="F181" i="3"/>
  <c r="F179" s="1"/>
  <c r="A433" i="7"/>
  <c r="H745"/>
  <c r="A747"/>
  <c r="F38" i="3"/>
  <c r="A96" i="7"/>
  <c r="H727"/>
  <c r="A729"/>
  <c r="J129" i="9"/>
  <c r="O129" s="1"/>
  <c r="G126"/>
  <c r="I126"/>
  <c r="J100"/>
  <c r="J63"/>
  <c r="O63" s="1"/>
  <c r="K124"/>
  <c r="G235" i="4"/>
  <c r="I226"/>
  <c r="H234"/>
  <c r="G226"/>
  <c r="H226"/>
  <c r="K226"/>
  <c r="J218"/>
  <c r="K218" s="1"/>
  <c r="D215"/>
  <c r="I177"/>
  <c r="K177"/>
  <c r="J234"/>
  <c r="K234"/>
  <c r="H227"/>
  <c r="G222"/>
  <c r="H235"/>
  <c r="K235"/>
  <c r="D168"/>
  <c r="I170"/>
  <c r="I168" s="1"/>
  <c r="I149" s="1"/>
  <c r="J170"/>
  <c r="J168" s="1"/>
  <c r="J149" s="1"/>
  <c r="H170"/>
  <c r="H168" s="1"/>
  <c r="H149" s="1"/>
  <c r="G170"/>
  <c r="G168" s="1"/>
  <c r="G149" s="1"/>
  <c r="J230"/>
  <c r="J228" s="1"/>
  <c r="H236"/>
  <c r="I230"/>
  <c r="I228" s="1"/>
  <c r="J236"/>
  <c r="K236" s="1"/>
  <c r="G236"/>
  <c r="H177"/>
  <c r="D231"/>
  <c r="G177"/>
  <c r="D228"/>
  <c r="G230"/>
  <c r="G228" s="1"/>
  <c r="I225"/>
  <c r="J85" i="9"/>
  <c r="J82"/>
  <c r="J23"/>
  <c r="O23" s="1"/>
  <c r="J20"/>
  <c r="J19"/>
  <c r="D94" i="4"/>
  <c r="K96"/>
  <c r="D60"/>
  <c r="K60" s="1"/>
  <c r="K62"/>
  <c r="D79"/>
  <c r="D77" s="1"/>
  <c r="K82"/>
  <c r="D23"/>
  <c r="D21" s="1"/>
  <c r="D151"/>
  <c r="K154"/>
  <c r="J21" i="9"/>
  <c r="J215" i="4"/>
  <c r="D99" i="9"/>
  <c r="F231" i="3"/>
  <c r="F213"/>
  <c r="F195"/>
  <c r="D123" i="4"/>
  <c r="D112"/>
  <c r="D104"/>
  <c r="F261" i="3"/>
  <c r="F201"/>
  <c r="G188"/>
  <c r="F130"/>
  <c r="F107"/>
  <c r="F71"/>
  <c r="F69" s="1"/>
  <c r="D198" i="4"/>
  <c r="D108"/>
  <c r="E77"/>
  <c r="H215"/>
  <c r="F213"/>
  <c r="I69" i="9"/>
  <c r="N69" s="1"/>
  <c r="E57"/>
  <c r="F57"/>
  <c r="H68" i="3"/>
  <c r="H66" s="1"/>
  <c r="H52" s="1"/>
  <c r="D45" i="4"/>
  <c r="G71" i="9"/>
  <c r="H631" i="7"/>
  <c r="K301" i="3"/>
  <c r="K299" s="1"/>
  <c r="G62" i="9"/>
  <c r="H758" i="7"/>
  <c r="G69" i="9"/>
  <c r="I301" i="3"/>
  <c r="I299" s="1"/>
  <c r="K431" i="7"/>
  <c r="J69" i="9"/>
  <c r="O69" s="1"/>
  <c r="D117"/>
  <c r="H72"/>
  <c r="M72" s="1"/>
  <c r="J59"/>
  <c r="O59" s="1"/>
  <c r="H71"/>
  <c r="M71" s="1"/>
  <c r="D48"/>
  <c r="I75"/>
  <c r="N75" s="1"/>
  <c r="I616" i="7"/>
  <c r="N729"/>
  <c r="G65" i="9"/>
  <c r="G64" s="1"/>
  <c r="D58"/>
  <c r="D62"/>
  <c r="I72"/>
  <c r="N72" s="1"/>
  <c r="E25"/>
  <c r="E24" s="1"/>
  <c r="E17" s="1"/>
  <c r="D126"/>
  <c r="U126" s="1"/>
  <c r="I62"/>
  <c r="I59"/>
  <c r="D52"/>
  <c r="G123"/>
  <c r="H62"/>
  <c r="M62" s="1"/>
  <c r="I77"/>
  <c r="I71"/>
  <c r="N71" s="1"/>
  <c r="G72"/>
  <c r="D77"/>
  <c r="H59"/>
  <c r="M59" s="1"/>
  <c r="D123"/>
  <c r="H60"/>
  <c r="M60" s="1"/>
  <c r="D120"/>
  <c r="J65"/>
  <c r="G75"/>
  <c r="D79"/>
  <c r="D60"/>
  <c r="I65"/>
  <c r="N65" s="1"/>
  <c r="H75"/>
  <c r="M75" s="1"/>
  <c r="H65"/>
  <c r="D86"/>
  <c r="D26"/>
  <c r="H123"/>
  <c r="M123" s="1"/>
  <c r="D81"/>
  <c r="U81" s="1"/>
  <c r="D73"/>
  <c r="K38" i="3"/>
  <c r="D68" i="9"/>
  <c r="H68"/>
  <c r="N564" i="7"/>
  <c r="I723"/>
  <c r="AK723" s="1"/>
  <c r="I28" i="3"/>
  <c r="F239"/>
  <c r="N101" i="7"/>
  <c r="M762"/>
  <c r="K32" i="3"/>
  <c r="K762" i="7"/>
  <c r="Z762" s="1"/>
  <c r="I729"/>
  <c r="K246" i="3"/>
  <c r="K244" s="1"/>
  <c r="F32"/>
  <c r="E40" i="4"/>
  <c r="J32" i="3"/>
  <c r="H431" i="7"/>
  <c r="J641"/>
  <c r="J639" s="1"/>
  <c r="I740"/>
  <c r="K41" i="3"/>
  <c r="I632" i="7"/>
  <c r="N632"/>
  <c r="M356"/>
  <c r="K181" i="3"/>
  <c r="K179" s="1"/>
  <c r="D63" i="4"/>
  <c r="I19" i="3"/>
  <c r="E102" i="4"/>
  <c r="J225"/>
  <c r="K225" s="1"/>
  <c r="H225"/>
  <c r="D164"/>
  <c r="H222"/>
  <c r="D223"/>
  <c r="I234"/>
  <c r="G227"/>
  <c r="J227"/>
  <c r="K227" s="1"/>
  <c r="I227"/>
  <c r="J222"/>
  <c r="K222" s="1"/>
  <c r="D207"/>
  <c r="F188" i="3"/>
  <c r="J122"/>
  <c r="J120" s="1"/>
  <c r="E48" i="4"/>
  <c r="J19" i="3"/>
  <c r="K221"/>
  <c r="K219" s="1"/>
  <c r="F301"/>
  <c r="F299" s="1"/>
  <c r="L292"/>
  <c r="K154" i="7"/>
  <c r="Z154" s="1"/>
  <c r="E47" i="4"/>
  <c r="AK589" i="7"/>
  <c r="L289" i="3"/>
  <c r="L287" s="1"/>
  <c r="K631" i="7"/>
  <c r="L631"/>
  <c r="H641"/>
  <c r="J433"/>
  <c r="E66" i="4"/>
  <c r="I167" i="3"/>
  <c r="I165" s="1"/>
  <c r="E72" i="4"/>
  <c r="G167" i="3"/>
  <c r="G165" s="1"/>
  <c r="F185" i="4"/>
  <c r="I747" i="7"/>
  <c r="AK747" s="1"/>
  <c r="N747"/>
  <c r="I760"/>
  <c r="J251" i="3"/>
  <c r="J249" s="1"/>
  <c r="J247" s="1"/>
  <c r="D155" i="4"/>
  <c r="N96" i="7"/>
  <c r="K556"/>
  <c r="Z556" s="1"/>
  <c r="L745"/>
  <c r="E69" i="4"/>
  <c r="F167" i="3"/>
  <c r="F165" s="1"/>
  <c r="N78" i="7"/>
  <c r="E62" i="4"/>
  <c r="E60" s="1"/>
  <c r="N156" i="7"/>
  <c r="I281"/>
  <c r="AK281" s="1"/>
  <c r="N760"/>
  <c r="M641"/>
  <c r="H94"/>
  <c r="E43" i="4"/>
  <c r="E42"/>
  <c r="I558" i="7"/>
  <c r="AK558" s="1"/>
  <c r="N558"/>
  <c r="I564"/>
  <c r="AK564" s="1"/>
  <c r="G226" i="3"/>
  <c r="I224"/>
  <c r="E158" i="4"/>
  <c r="E155" s="1"/>
  <c r="E41"/>
  <c r="N358" i="7"/>
  <c r="I433"/>
  <c r="AK433" s="1"/>
  <c r="I545"/>
  <c r="AK545" s="1"/>
  <c r="G251" i="3"/>
  <c r="G249" s="1"/>
  <c r="I641" i="7"/>
  <c r="AK641" s="1"/>
  <c r="N641"/>
  <c r="L251" i="3"/>
  <c r="L249" s="1"/>
  <c r="L101" i="7"/>
  <c r="E39" i="4"/>
  <c r="I78" i="7"/>
  <c r="J181" i="3"/>
  <c r="J179" s="1"/>
  <c r="L154" i="7"/>
  <c r="L396"/>
  <c r="I96"/>
  <c r="I221" i="3"/>
  <c r="I219" s="1"/>
  <c r="M396" i="7"/>
  <c r="I251" i="3"/>
  <c r="I249" s="1"/>
  <c r="I247" s="1"/>
  <c r="L94" i="7"/>
  <c r="K101"/>
  <c r="Z101" s="1"/>
  <c r="J745"/>
  <c r="J96"/>
  <c r="N433"/>
  <c r="AI433" s="1"/>
  <c r="J449"/>
  <c r="N545"/>
  <c r="L356"/>
  <c r="I358"/>
  <c r="AK358" s="1"/>
  <c r="L226" i="3"/>
  <c r="K356" i="7"/>
  <c r="Z356" s="1"/>
  <c r="H247" i="3"/>
  <c r="D67" i="4"/>
  <c r="D140"/>
  <c r="D134" s="1"/>
  <c r="E25"/>
  <c r="E23" s="1"/>
  <c r="E21" s="1"/>
  <c r="L543" i="7"/>
  <c r="H543"/>
  <c r="E96" i="4"/>
  <c r="E94" s="1"/>
  <c r="L239" i="3"/>
  <c r="M556" i="7"/>
  <c r="L556"/>
  <c r="K122" i="3"/>
  <c r="K120" s="1"/>
  <c r="E76" i="4"/>
  <c r="K68" i="3"/>
  <c r="K66" s="1"/>
  <c r="K52" s="1"/>
  <c r="I38"/>
  <c r="D36" i="4"/>
  <c r="D91" i="9" l="1"/>
  <c r="U91" s="1"/>
  <c r="U99"/>
  <c r="K80"/>
  <c r="O80"/>
  <c r="N62"/>
  <c r="M65"/>
  <c r="O65"/>
  <c r="N59"/>
  <c r="M42"/>
  <c r="O31"/>
  <c r="N54"/>
  <c r="N89"/>
  <c r="M70"/>
  <c r="M53"/>
  <c r="O75"/>
  <c r="N103"/>
  <c r="N78"/>
  <c r="N87"/>
  <c r="M106"/>
  <c r="M105"/>
  <c r="K78"/>
  <c r="O78"/>
  <c r="O19"/>
  <c r="M22"/>
  <c r="O61"/>
  <c r="O87"/>
  <c r="M56"/>
  <c r="M80"/>
  <c r="N95"/>
  <c r="N106"/>
  <c r="O105"/>
  <c r="K55"/>
  <c r="O55"/>
  <c r="N104"/>
  <c r="K112"/>
  <c r="N61"/>
  <c r="O72"/>
  <c r="M69"/>
  <c r="O71"/>
  <c r="N55"/>
  <c r="I611" i="7"/>
  <c r="AK616"/>
  <c r="AK96"/>
  <c r="G308" i="3"/>
  <c r="G306" s="1"/>
  <c r="AK760" i="7"/>
  <c r="G298" i="3"/>
  <c r="G296" s="1"/>
  <c r="AK740" i="7"/>
  <c r="H25" i="4"/>
  <c r="I727" i="7"/>
  <c r="AK727" s="1"/>
  <c r="AK729"/>
  <c r="AA762"/>
  <c r="I68"/>
  <c r="AK68" s="1"/>
  <c r="AK78"/>
  <c r="I631"/>
  <c r="AK631" s="1"/>
  <c r="AK632"/>
  <c r="AH762"/>
  <c r="O36" i="9"/>
  <c r="M37"/>
  <c r="N115"/>
  <c r="N112"/>
  <c r="O116"/>
  <c r="M112"/>
  <c r="N113"/>
  <c r="N110"/>
  <c r="N116"/>
  <c r="N93"/>
  <c r="O83"/>
  <c r="N83"/>
  <c r="N84"/>
  <c r="M49"/>
  <c r="N49"/>
  <c r="O42"/>
  <c r="M33"/>
  <c r="N35"/>
  <c r="N43"/>
  <c r="M34"/>
  <c r="N33"/>
  <c r="N38"/>
  <c r="O37"/>
  <c r="M38"/>
  <c r="M43"/>
  <c r="M35"/>
  <c r="O32"/>
  <c r="N30"/>
  <c r="M29"/>
  <c r="O28"/>
  <c r="O27"/>
  <c r="N28"/>
  <c r="M30"/>
  <c r="N27"/>
  <c r="O20"/>
  <c r="J350" i="7"/>
  <c r="H350" s="1"/>
  <c r="F147" i="3" s="1"/>
  <c r="O118" i="9"/>
  <c r="N118"/>
  <c r="M113"/>
  <c r="O113"/>
  <c r="O115"/>
  <c r="O111"/>
  <c r="N111"/>
  <c r="M111"/>
  <c r="N108"/>
  <c r="M108"/>
  <c r="O110"/>
  <c r="K108"/>
  <c r="M110"/>
  <c r="O98"/>
  <c r="N98"/>
  <c r="O95"/>
  <c r="N97"/>
  <c r="M98"/>
  <c r="O96"/>
  <c r="N96"/>
  <c r="M97"/>
  <c r="M94"/>
  <c r="O94"/>
  <c r="N94"/>
  <c r="K93"/>
  <c r="N67"/>
  <c r="M67"/>
  <c r="O67"/>
  <c r="N50"/>
  <c r="O50"/>
  <c r="M50"/>
  <c r="O49"/>
  <c r="M36"/>
  <c r="N29"/>
  <c r="M39"/>
  <c r="N36"/>
  <c r="N31"/>
  <c r="O29"/>
  <c r="M41"/>
  <c r="O34"/>
  <c r="M40"/>
  <c r="O33"/>
  <c r="N39"/>
  <c r="N44"/>
  <c r="O30"/>
  <c r="M31"/>
  <c r="N41"/>
  <c r="N40"/>
  <c r="O39"/>
  <c r="M32"/>
  <c r="O44"/>
  <c r="O35"/>
  <c r="N34"/>
  <c r="M44"/>
  <c r="N42"/>
  <c r="N37"/>
  <c r="O41"/>
  <c r="M28"/>
  <c r="O40"/>
  <c r="M27"/>
  <c r="N32"/>
  <c r="O43"/>
  <c r="G99"/>
  <c r="G91" s="1"/>
  <c r="G90" s="1"/>
  <c r="N19"/>
  <c r="F247" i="3"/>
  <c r="N82" i="9"/>
  <c r="M82"/>
  <c r="M19"/>
  <c r="O100"/>
  <c r="N100"/>
  <c r="M102"/>
  <c r="M100"/>
  <c r="O102"/>
  <c r="N102"/>
  <c r="O101"/>
  <c r="N101"/>
  <c r="M101"/>
  <c r="M85"/>
  <c r="O85"/>
  <c r="N85"/>
  <c r="N21"/>
  <c r="O21"/>
  <c r="M21"/>
  <c r="N20"/>
  <c r="M20"/>
  <c r="O38"/>
  <c r="O82"/>
  <c r="AH641" i="7"/>
  <c r="K101" i="9"/>
  <c r="K39"/>
  <c r="I64"/>
  <c r="N64" s="1"/>
  <c r="K21"/>
  <c r="K67"/>
  <c r="K97"/>
  <c r="K42"/>
  <c r="K37"/>
  <c r="K32"/>
  <c r="J48"/>
  <c r="H79"/>
  <c r="M79" s="1"/>
  <c r="K31"/>
  <c r="K44"/>
  <c r="J22"/>
  <c r="O22" s="1"/>
  <c r="J64"/>
  <c r="O64" s="1"/>
  <c r="I58"/>
  <c r="I73"/>
  <c r="K20"/>
  <c r="K82"/>
  <c r="J62"/>
  <c r="O62" s="1"/>
  <c r="K110"/>
  <c r="K109"/>
  <c r="K113"/>
  <c r="K28"/>
  <c r="K27"/>
  <c r="K70"/>
  <c r="K88"/>
  <c r="K71"/>
  <c r="K87"/>
  <c r="J79"/>
  <c r="H64"/>
  <c r="M64" s="1"/>
  <c r="J58"/>
  <c r="O58" s="1"/>
  <c r="K129"/>
  <c r="I117"/>
  <c r="K36"/>
  <c r="K53"/>
  <c r="K111"/>
  <c r="K118"/>
  <c r="K41"/>
  <c r="K40"/>
  <c r="K104"/>
  <c r="K116"/>
  <c r="H77"/>
  <c r="M77" s="1"/>
  <c r="K19"/>
  <c r="K96"/>
  <c r="K98"/>
  <c r="K102"/>
  <c r="K30"/>
  <c r="K35"/>
  <c r="K43"/>
  <c r="K38"/>
  <c r="K74"/>
  <c r="K50"/>
  <c r="K75"/>
  <c r="J77"/>
  <c r="O77" s="1"/>
  <c r="K107"/>
  <c r="I60"/>
  <c r="N60" s="1"/>
  <c r="K85"/>
  <c r="K95"/>
  <c r="K105"/>
  <c r="K115"/>
  <c r="K84"/>
  <c r="K106"/>
  <c r="H58"/>
  <c r="M58" s="1"/>
  <c r="K83"/>
  <c r="K94"/>
  <c r="K29"/>
  <c r="K34"/>
  <c r="K54"/>
  <c r="K89"/>
  <c r="J60"/>
  <c r="O60" s="1"/>
  <c r="K103"/>
  <c r="K56"/>
  <c r="K72"/>
  <c r="I79"/>
  <c r="AH556" i="7"/>
  <c r="K25" i="4"/>
  <c r="AH94" i="7"/>
  <c r="AH154"/>
  <c r="AG101"/>
  <c r="AG154"/>
  <c r="J36" i="4"/>
  <c r="J67"/>
  <c r="K47"/>
  <c r="AG94" i="7"/>
  <c r="AA543"/>
  <c r="AG543"/>
  <c r="AB396"/>
  <c r="AH396"/>
  <c r="N639"/>
  <c r="AI641"/>
  <c r="L32" i="3"/>
  <c r="AI78" i="7"/>
  <c r="AA631"/>
  <c r="AG631"/>
  <c r="N356"/>
  <c r="AI356" s="1"/>
  <c r="AI358"/>
  <c r="N94"/>
  <c r="AI96"/>
  <c r="AA641"/>
  <c r="AG641"/>
  <c r="AB727"/>
  <c r="AH727"/>
  <c r="AA727"/>
  <c r="AG727"/>
  <c r="AA279"/>
  <c r="AB279"/>
  <c r="AH279"/>
  <c r="AB631"/>
  <c r="AH631"/>
  <c r="AA431"/>
  <c r="AG431"/>
  <c r="AA556"/>
  <c r="AG556"/>
  <c r="L224" i="3"/>
  <c r="AI558" i="7"/>
  <c r="N543"/>
  <c r="AI543" s="1"/>
  <c r="AI545"/>
  <c r="L68" i="3"/>
  <c r="L66" s="1"/>
  <c r="L52" s="1"/>
  <c r="AI156" i="7"/>
  <c r="AH101"/>
  <c r="AA356"/>
  <c r="AG356"/>
  <c r="AA396"/>
  <c r="AG396"/>
  <c r="AA760"/>
  <c r="L230" i="3"/>
  <c r="AI589" i="7"/>
  <c r="AA745"/>
  <c r="AG745"/>
  <c r="L301" i="3"/>
  <c r="L299" s="1"/>
  <c r="AI747" i="7"/>
  <c r="L39" i="3"/>
  <c r="AI101" i="7"/>
  <c r="N727"/>
  <c r="AI727" s="1"/>
  <c r="AI729"/>
  <c r="AB543"/>
  <c r="AH543"/>
  <c r="AB745"/>
  <c r="AH745"/>
  <c r="AB431"/>
  <c r="AH431"/>
  <c r="L236" i="3"/>
  <c r="AI611" i="7"/>
  <c r="AG762"/>
  <c r="N758"/>
  <c r="N631"/>
  <c r="AI631" s="1"/>
  <c r="AI632"/>
  <c r="L225" i="3"/>
  <c r="AI564" i="7"/>
  <c r="AB356"/>
  <c r="AH356"/>
  <c r="M16"/>
  <c r="AI762"/>
  <c r="I67" i="4"/>
  <c r="H67"/>
  <c r="S639" i="7"/>
  <c r="Z639"/>
  <c r="S745"/>
  <c r="Z745"/>
  <c r="S641"/>
  <c r="Z641"/>
  <c r="S94"/>
  <c r="Z94"/>
  <c r="M639"/>
  <c r="AB641"/>
  <c r="K222" i="3"/>
  <c r="K217" s="1"/>
  <c r="AB556" i="7"/>
  <c r="I25" i="4"/>
  <c r="AB762" i="7"/>
  <c r="S431"/>
  <c r="Z431"/>
  <c r="K36" i="3"/>
  <c r="AB94" i="7"/>
  <c r="M130"/>
  <c r="AB154"/>
  <c r="G67" i="4"/>
  <c r="I148" i="3"/>
  <c r="J36"/>
  <c r="AA94" i="7"/>
  <c r="L130"/>
  <c r="AA154"/>
  <c r="J39" i="3"/>
  <c r="AA101" i="7"/>
  <c r="S631"/>
  <c r="Z631"/>
  <c r="S727"/>
  <c r="Z727"/>
  <c r="S543"/>
  <c r="Z543"/>
  <c r="L639"/>
  <c r="I356"/>
  <c r="AK356" s="1"/>
  <c r="G225" i="3"/>
  <c r="I222"/>
  <c r="I217" s="1"/>
  <c r="S556" i="7"/>
  <c r="G230" i="3"/>
  <c r="K354" i="7"/>
  <c r="S356"/>
  <c r="H187" i="3"/>
  <c r="H185" s="1"/>
  <c r="G122"/>
  <c r="G120" s="1"/>
  <c r="G95" s="1"/>
  <c r="G224"/>
  <c r="K130" i="7"/>
  <c r="S154"/>
  <c r="J431"/>
  <c r="I431"/>
  <c r="AK431" s="1"/>
  <c r="H230" i="3"/>
  <c r="I745" i="7"/>
  <c r="AK745" s="1"/>
  <c r="I39" i="3"/>
  <c r="I17" s="1"/>
  <c r="S101" i="7"/>
  <c r="I543"/>
  <c r="AK543" s="1"/>
  <c r="G25" i="4"/>
  <c r="S762" i="7"/>
  <c r="G68" i="9"/>
  <c r="M68" s="1"/>
  <c r="J81"/>
  <c r="J68"/>
  <c r="K23"/>
  <c r="H48"/>
  <c r="G86"/>
  <c r="J117"/>
  <c r="I48"/>
  <c r="D66"/>
  <c r="D57" s="1"/>
  <c r="K68"/>
  <c r="K79"/>
  <c r="H99"/>
  <c r="I99"/>
  <c r="K65"/>
  <c r="K64"/>
  <c r="I81"/>
  <c r="K69"/>
  <c r="D51"/>
  <c r="J52"/>
  <c r="G52"/>
  <c r="G51" s="1"/>
  <c r="H52"/>
  <c r="M52" s="1"/>
  <c r="I52"/>
  <c r="I68"/>
  <c r="N68" s="1"/>
  <c r="G48"/>
  <c r="G47" s="1"/>
  <c r="K61"/>
  <c r="K59"/>
  <c r="G73"/>
  <c r="J73"/>
  <c r="K120"/>
  <c r="A68" i="7"/>
  <c r="A758"/>
  <c r="A431"/>
  <c r="A745"/>
  <c r="A631"/>
  <c r="A543"/>
  <c r="A727"/>
  <c r="D47" i="9"/>
  <c r="K49"/>
  <c r="H81"/>
  <c r="H73"/>
  <c r="G26"/>
  <c r="G25" s="1"/>
  <c r="G24" s="1"/>
  <c r="H26"/>
  <c r="I26"/>
  <c r="J26"/>
  <c r="J99"/>
  <c r="F36" i="3"/>
  <c r="A94" i="7"/>
  <c r="H639"/>
  <c r="A641"/>
  <c r="K100" i="9"/>
  <c r="G231" i="4"/>
  <c r="K230"/>
  <c r="K63" i="9"/>
  <c r="H231" i="4"/>
  <c r="K215"/>
  <c r="J231"/>
  <c r="K231" s="1"/>
  <c r="K228"/>
  <c r="D220"/>
  <c r="G18" i="9"/>
  <c r="I18"/>
  <c r="J18"/>
  <c r="D102" i="4"/>
  <c r="D25" i="9"/>
  <c r="U25" s="1"/>
  <c r="L247" i="3"/>
  <c r="H181"/>
  <c r="H179" s="1"/>
  <c r="G246"/>
  <c r="G244" s="1"/>
  <c r="J123" i="9"/>
  <c r="O123" s="1"/>
  <c r="H86"/>
  <c r="M86" s="1"/>
  <c r="G239" i="3"/>
  <c r="H126" i="9"/>
  <c r="M126" s="1"/>
  <c r="H117"/>
  <c r="H66"/>
  <c r="I123"/>
  <c r="N123" s="1"/>
  <c r="N154" i="7"/>
  <c r="K760"/>
  <c r="Z760" s="1"/>
  <c r="J126" i="9"/>
  <c r="O126" s="1"/>
  <c r="I86"/>
  <c r="G117"/>
  <c r="J66"/>
  <c r="G221" i="3"/>
  <c r="G219" s="1"/>
  <c r="J86" i="9"/>
  <c r="O86" s="1"/>
  <c r="I66"/>
  <c r="N66" s="1"/>
  <c r="G81"/>
  <c r="E16"/>
  <c r="G66"/>
  <c r="H18"/>
  <c r="L308" i="3"/>
  <c r="L306" s="1"/>
  <c r="I279" i="7"/>
  <c r="N745"/>
  <c r="AI745" s="1"/>
  <c r="M760"/>
  <c r="AH760" s="1"/>
  <c r="M354"/>
  <c r="I639"/>
  <c r="AK639" s="1"/>
  <c r="L246" i="3"/>
  <c r="L244" s="1"/>
  <c r="E140" i="4"/>
  <c r="E134" s="1"/>
  <c r="I738" i="7"/>
  <c r="AK738" s="1"/>
  <c r="L38" i="3"/>
  <c r="L28"/>
  <c r="L152"/>
  <c r="L150" s="1"/>
  <c r="E45" i="4"/>
  <c r="G301" i="3"/>
  <c r="G299" s="1"/>
  <c r="L221"/>
  <c r="L219" s="1"/>
  <c r="J223" i="4"/>
  <c r="J220" s="1"/>
  <c r="K63"/>
  <c r="E63"/>
  <c r="J21" i="3"/>
  <c r="E67" i="4"/>
  <c r="H167" i="3"/>
  <c r="H165" s="1"/>
  <c r="J396" i="7"/>
  <c r="G152" i="3"/>
  <c r="G150" s="1"/>
  <c r="G148" s="1"/>
  <c r="E36" i="4"/>
  <c r="K16" i="7"/>
  <c r="I396"/>
  <c r="AK396" s="1"/>
  <c r="G181" i="3"/>
  <c r="G179" s="1"/>
  <c r="L16" i="7"/>
  <c r="I758"/>
  <c r="AK758" s="1"/>
  <c r="K541"/>
  <c r="L354"/>
  <c r="G247" i="3"/>
  <c r="I556" i="7"/>
  <c r="AK556" s="1"/>
  <c r="I94"/>
  <c r="AK94" s="1"/>
  <c r="G38" i="3"/>
  <c r="N431" i="7"/>
  <c r="AI431" s="1"/>
  <c r="L181" i="3"/>
  <c r="L179" s="1"/>
  <c r="N396" i="7"/>
  <c r="L167" i="3"/>
  <c r="L165" s="1"/>
  <c r="J308"/>
  <c r="J306" s="1"/>
  <c r="J278" s="1"/>
  <c r="L758" i="7"/>
  <c r="N556"/>
  <c r="J447"/>
  <c r="L21" i="3"/>
  <c r="J94" i="7"/>
  <c r="H38" i="3"/>
  <c r="G32"/>
  <c r="M541" i="7"/>
  <c r="L541"/>
  <c r="J222" i="3"/>
  <c r="J217" s="1"/>
  <c r="K19"/>
  <c r="D90" i="9" l="1"/>
  <c r="D76" s="1"/>
  <c r="J348" i="7"/>
  <c r="N86" i="9"/>
  <c r="O79"/>
  <c r="O52"/>
  <c r="O68"/>
  <c r="N77"/>
  <c r="N79"/>
  <c r="O73"/>
  <c r="N52"/>
  <c r="N58"/>
  <c r="G28" i="3"/>
  <c r="G236"/>
  <c r="AK611" i="7"/>
  <c r="I219"/>
  <c r="AK279"/>
  <c r="G278" i="3"/>
  <c r="M26" i="9"/>
  <c r="N26"/>
  <c r="H147" i="3"/>
  <c r="H145" s="1"/>
  <c r="M73" i="9"/>
  <c r="N73"/>
  <c r="M66"/>
  <c r="O66"/>
  <c r="N48"/>
  <c r="K48"/>
  <c r="O48"/>
  <c r="M48"/>
  <c r="O26"/>
  <c r="M99"/>
  <c r="M18"/>
  <c r="F145" i="3"/>
  <c r="A350" i="7"/>
  <c r="H348"/>
  <c r="N18" i="9"/>
  <c r="O18"/>
  <c r="N126"/>
  <c r="N117"/>
  <c r="O117"/>
  <c r="M117"/>
  <c r="O99"/>
  <c r="N99"/>
  <c r="O81"/>
  <c r="N81"/>
  <c r="M81"/>
  <c r="K77"/>
  <c r="K62"/>
  <c r="J91"/>
  <c r="H47"/>
  <c r="M47" s="1"/>
  <c r="H51"/>
  <c r="M51" s="1"/>
  <c r="K73"/>
  <c r="I51"/>
  <c r="N51" s="1"/>
  <c r="I91"/>
  <c r="K117"/>
  <c r="K81"/>
  <c r="K58"/>
  <c r="J47"/>
  <c r="H25"/>
  <c r="M25" s="1"/>
  <c r="I47"/>
  <c r="K22"/>
  <c r="K123"/>
  <c r="I57"/>
  <c r="K126"/>
  <c r="I25"/>
  <c r="N25" s="1"/>
  <c r="H91"/>
  <c r="M91" s="1"/>
  <c r="K86"/>
  <c r="J25"/>
  <c r="K25" s="1"/>
  <c r="J51"/>
  <c r="K60"/>
  <c r="AG16" i="7"/>
  <c r="AG760"/>
  <c r="AH16"/>
  <c r="L222" i="3"/>
  <c r="L217" s="1"/>
  <c r="AI556" i="7"/>
  <c r="AA639"/>
  <c r="AG639"/>
  <c r="L36" i="3"/>
  <c r="AI94" i="7"/>
  <c r="AB541"/>
  <c r="AH541"/>
  <c r="AA354"/>
  <c r="AG354"/>
  <c r="N130"/>
  <c r="AI130" s="1"/>
  <c r="AI154"/>
  <c r="AI760"/>
  <c r="AA541"/>
  <c r="AG541"/>
  <c r="N354"/>
  <c r="AI354" s="1"/>
  <c r="AI396"/>
  <c r="AA130"/>
  <c r="AG130"/>
  <c r="AB130"/>
  <c r="AH130"/>
  <c r="H168" i="3"/>
  <c r="AI639" i="7"/>
  <c r="AB639"/>
  <c r="AH639"/>
  <c r="AB354"/>
  <c r="AH354"/>
  <c r="J17" i="3"/>
  <c r="S541" i="7"/>
  <c r="Z541"/>
  <c r="S130"/>
  <c r="Z130"/>
  <c r="K308" i="3"/>
  <c r="K306" s="1"/>
  <c r="K278" s="1"/>
  <c r="AB760" i="7"/>
  <c r="L708"/>
  <c r="AA758"/>
  <c r="S354"/>
  <c r="Z354"/>
  <c r="K17" i="3"/>
  <c r="I541" i="7"/>
  <c r="I354"/>
  <c r="I308" i="3"/>
  <c r="I306" s="1"/>
  <c r="I278" s="1"/>
  <c r="S760" i="7"/>
  <c r="J411"/>
  <c r="K26" i="9"/>
  <c r="K52"/>
  <c r="G57"/>
  <c r="J57"/>
  <c r="A639" i="7"/>
  <c r="H57" i="9"/>
  <c r="D24"/>
  <c r="U24" s="1"/>
  <c r="K99"/>
  <c r="K66"/>
  <c r="G17"/>
  <c r="G213" i="4"/>
  <c r="J213"/>
  <c r="N350" i="7" s="1"/>
  <c r="H213" i="4"/>
  <c r="K223"/>
  <c r="D213"/>
  <c r="K220"/>
  <c r="K18" i="9"/>
  <c r="G76"/>
  <c r="K758" i="7"/>
  <c r="Z758" s="1"/>
  <c r="I708"/>
  <c r="AK708" s="1"/>
  <c r="M758"/>
  <c r="AH758" s="1"/>
  <c r="L148" i="3"/>
  <c r="G222"/>
  <c r="N541" i="7"/>
  <c r="AI541" s="1"/>
  <c r="H36" i="3"/>
  <c r="L19"/>
  <c r="N16" i="7"/>
  <c r="AI16" s="1"/>
  <c r="G36" i="3"/>
  <c r="AK354" i="7" l="1"/>
  <c r="AK541"/>
  <c r="U90" i="9"/>
  <c r="AK219" i="7"/>
  <c r="U76" i="9"/>
  <c r="K51"/>
  <c r="O51"/>
  <c r="G217" i="3"/>
  <c r="O47" i="9"/>
  <c r="L783" i="7"/>
  <c r="L350"/>
  <c r="K350"/>
  <c r="O57" i="9"/>
  <c r="M57"/>
  <c r="N57"/>
  <c r="N47"/>
  <c r="A348" i="7"/>
  <c r="L147" i="3"/>
  <c r="L145" s="1"/>
  <c r="N348" i="7"/>
  <c r="O25" i="9"/>
  <c r="N91"/>
  <c r="O91"/>
  <c r="I90"/>
  <c r="K57"/>
  <c r="I24"/>
  <c r="J24"/>
  <c r="H90"/>
  <c r="M90" s="1"/>
  <c r="H24"/>
  <c r="M24" s="1"/>
  <c r="J90"/>
  <c r="K91"/>
  <c r="K47"/>
  <c r="L17" i="3"/>
  <c r="AG758" i="7"/>
  <c r="AI758"/>
  <c r="AA708"/>
  <c r="I176" i="4"/>
  <c r="H176"/>
  <c r="G176"/>
  <c r="M708" i="7"/>
  <c r="AB758"/>
  <c r="K708"/>
  <c r="AG708" s="1"/>
  <c r="S758"/>
  <c r="D17" i="9"/>
  <c r="U17" s="1"/>
  <c r="K213" i="4"/>
  <c r="G16" i="9"/>
  <c r="H740" i="7"/>
  <c r="J740"/>
  <c r="H298" i="3" s="1"/>
  <c r="H296" s="1"/>
  <c r="H278" s="1"/>
  <c r="D16" i="9" l="1"/>
  <c r="I780" i="7" s="1"/>
  <c r="AG350"/>
  <c r="K24" i="9"/>
  <c r="O24"/>
  <c r="N24"/>
  <c r="O90"/>
  <c r="N90"/>
  <c r="I76"/>
  <c r="K90"/>
  <c r="J76"/>
  <c r="H76"/>
  <c r="M76" s="1"/>
  <c r="J17"/>
  <c r="K17" s="1"/>
  <c r="H17"/>
  <c r="I17"/>
  <c r="AB708" i="7"/>
  <c r="AH708"/>
  <c r="AA350"/>
  <c r="J147" i="3"/>
  <c r="J145" s="1"/>
  <c r="J95" s="1"/>
  <c r="L348" i="7"/>
  <c r="Z350"/>
  <c r="S350"/>
  <c r="K348"/>
  <c r="I147" i="3"/>
  <c r="I145" s="1"/>
  <c r="S708" i="7"/>
  <c r="Z708"/>
  <c r="F298" i="3"/>
  <c r="F296" s="1"/>
  <c r="F278" s="1"/>
  <c r="A740" i="7"/>
  <c r="H738"/>
  <c r="J738"/>
  <c r="J708" s="1"/>
  <c r="N740"/>
  <c r="AI740" s="1"/>
  <c r="AK780" l="1"/>
  <c r="U16" i="9"/>
  <c r="O17"/>
  <c r="N17"/>
  <c r="M17"/>
  <c r="N76"/>
  <c r="O76"/>
  <c r="I16"/>
  <c r="H16"/>
  <c r="M16" s="1"/>
  <c r="K76"/>
  <c r="J16"/>
  <c r="K16" s="1"/>
  <c r="AG348" i="7"/>
  <c r="L219"/>
  <c r="AA348"/>
  <c r="Z348"/>
  <c r="S348"/>
  <c r="H708"/>
  <c r="A738"/>
  <c r="N738"/>
  <c r="L298" i="3"/>
  <c r="L296" s="1"/>
  <c r="L278" s="1"/>
  <c r="N16" i="9" l="1"/>
  <c r="O16"/>
  <c r="N708" i="7"/>
  <c r="AI708" s="1"/>
  <c r="AI738"/>
  <c r="AA219"/>
  <c r="A780"/>
  <c r="J780"/>
  <c r="G314" i="3"/>
  <c r="G312" s="1"/>
  <c r="G310" s="1"/>
  <c r="I777" i="7"/>
  <c r="AK777" s="1"/>
  <c r="E176" i="4"/>
  <c r="E174" s="1"/>
  <c r="A708" i="7"/>
  <c r="D192" i="4"/>
  <c r="F189"/>
  <c r="H18" i="7"/>
  <c r="A18" s="1"/>
  <c r="D184" i="4"/>
  <c r="K184" s="1"/>
  <c r="G21" i="3"/>
  <c r="J777" i="7" l="1"/>
  <c r="N780"/>
  <c r="A777"/>
  <c r="I775"/>
  <c r="H21" i="3"/>
  <c r="F184" i="4"/>
  <c r="F19" i="3"/>
  <c r="F21"/>
  <c r="A775" i="7" l="1"/>
  <c r="AK775"/>
  <c r="J176" i="4"/>
  <c r="AI780" i="7"/>
  <c r="J16"/>
  <c r="G19" i="3"/>
  <c r="H19" l="1"/>
  <c r="H17" s="1"/>
  <c r="D173" i="4"/>
  <c r="D171" s="1"/>
  <c r="E173"/>
  <c r="F41" i="3"/>
  <c r="D149" i="4" l="1"/>
  <c r="K171"/>
  <c r="E171"/>
  <c r="E149" s="1"/>
  <c r="K173"/>
  <c r="G41" i="3"/>
  <c r="H101" i="7"/>
  <c r="H16" l="1"/>
  <c r="A16" s="1"/>
  <c r="A101"/>
  <c r="I101"/>
  <c r="F39" i="3"/>
  <c r="F17" s="1"/>
  <c r="G39" l="1"/>
  <c r="G17" s="1"/>
  <c r="AK101" i="7"/>
  <c r="I16"/>
  <c r="D100" i="4"/>
  <c r="H156" i="7"/>
  <c r="E100" i="4"/>
  <c r="E98" s="1"/>
  <c r="E92" s="1"/>
  <c r="H154" i="7" l="1"/>
  <c r="A156"/>
  <c r="D98" i="4"/>
  <c r="D92" s="1"/>
  <c r="K100"/>
  <c r="F68" i="3"/>
  <c r="F66" s="1"/>
  <c r="F52" s="1"/>
  <c r="I156" i="7"/>
  <c r="AK156" l="1"/>
  <c r="H130"/>
  <c r="A154"/>
  <c r="I154"/>
  <c r="G68" i="3"/>
  <c r="G66" s="1"/>
  <c r="G52" s="1"/>
  <c r="I130" i="7" l="1"/>
  <c r="AK130" s="1"/>
  <c r="AK154"/>
  <c r="A130"/>
  <c r="J358"/>
  <c r="H358"/>
  <c r="H152" i="3" l="1"/>
  <c r="H150" s="1"/>
  <c r="H148" s="1"/>
  <c r="H356" i="7"/>
  <c r="A358"/>
  <c r="F152" i="3"/>
  <c r="F150" s="1"/>
  <c r="F148" s="1"/>
  <c r="J356" i="7"/>
  <c r="J354" s="1"/>
  <c r="H354" l="1"/>
  <c r="A356"/>
  <c r="H558"/>
  <c r="J558"/>
  <c r="J556" s="1"/>
  <c r="D187" i="4"/>
  <c r="A354" i="7" l="1"/>
  <c r="H556"/>
  <c r="A558"/>
  <c r="K187" i="4"/>
  <c r="J541" i="7"/>
  <c r="H222" i="3"/>
  <c r="H217" s="1"/>
  <c r="F190" i="4"/>
  <c r="F187" s="1"/>
  <c r="F224" i="3"/>
  <c r="A556" i="7" l="1"/>
  <c r="H541"/>
  <c r="F222" i="3"/>
  <c r="F217" s="1"/>
  <c r="A541" i="7" l="1"/>
  <c r="F128" i="9"/>
  <c r="F176" i="4"/>
  <c r="F174" s="1"/>
  <c r="F149" s="1"/>
  <c r="F19" s="1"/>
  <c r="J775" i="7"/>
  <c r="H314" i="3"/>
  <c r="H312" s="1"/>
  <c r="H310" s="1"/>
  <c r="F126" i="9" l="1"/>
  <c r="F76" s="1"/>
  <c r="F16" s="1"/>
  <c r="D128"/>
  <c r="U128" s="1"/>
  <c r="K136" i="4" l="1"/>
  <c r="K118"/>
  <c r="K28"/>
  <c r="K129"/>
  <c r="K161"/>
  <c r="K36"/>
  <c r="K31"/>
  <c r="K83"/>
  <c r="K87"/>
  <c r="K92"/>
  <c r="K151"/>
  <c r="K21"/>
  <c r="K127"/>
  <c r="K91"/>
  <c r="K108"/>
  <c r="K110"/>
  <c r="K74"/>
  <c r="K23"/>
  <c r="K77"/>
  <c r="K155"/>
  <c r="K98"/>
  <c r="K67"/>
  <c r="K45"/>
  <c r="K94"/>
  <c r="K134"/>
  <c r="K163"/>
  <c r="K123"/>
  <c r="K138"/>
  <c r="K121"/>
  <c r="I121" s="1"/>
  <c r="H121" s="1"/>
  <c r="G121" s="1"/>
  <c r="K125"/>
  <c r="K160"/>
  <c r="K57"/>
  <c r="K54"/>
  <c r="K33"/>
  <c r="I33" s="1"/>
  <c r="K85"/>
  <c r="K89"/>
  <c r="K102"/>
  <c r="K79"/>
  <c r="K142"/>
  <c r="K140"/>
  <c r="K81"/>
  <c r="K38"/>
  <c r="K30"/>
  <c r="I30" s="1"/>
  <c r="K167"/>
  <c r="K133"/>
  <c r="K131"/>
  <c r="K90"/>
  <c r="K86"/>
  <c r="K104"/>
  <c r="K106"/>
  <c r="K139"/>
  <c r="K132"/>
  <c r="K126"/>
  <c r="K122"/>
  <c r="I122" s="1"/>
  <c r="H122" s="1"/>
  <c r="G122" s="1"/>
  <c r="K111"/>
  <c r="K107"/>
  <c r="K73"/>
  <c r="K56"/>
  <c r="K120"/>
  <c r="I120" s="1"/>
  <c r="K116"/>
  <c r="K148"/>
  <c r="K146"/>
  <c r="K166"/>
  <c r="K164"/>
  <c r="K170"/>
  <c r="K168"/>
  <c r="K115"/>
  <c r="K112"/>
  <c r="K157"/>
  <c r="K101"/>
  <c r="K52"/>
  <c r="K71"/>
  <c r="K49"/>
  <c r="I49" s="1"/>
  <c r="K97"/>
  <c r="I97" s="1"/>
  <c r="K153"/>
  <c r="K149"/>
  <c r="K27"/>
  <c r="I23" l="1"/>
  <c r="I94"/>
  <c r="H97"/>
  <c r="I98"/>
  <c r="I104"/>
  <c r="I129"/>
  <c r="I36"/>
  <c r="I87"/>
  <c r="I136"/>
  <c r="I134" s="1"/>
  <c r="I28"/>
  <c r="H30"/>
  <c r="I118"/>
  <c r="I112" s="1"/>
  <c r="H120"/>
  <c r="I31"/>
  <c r="H33"/>
  <c r="I123"/>
  <c r="I45"/>
  <c r="H49"/>
  <c r="I79"/>
  <c r="I83"/>
  <c r="I108"/>
  <c r="I77" l="1"/>
  <c r="I21"/>
  <c r="H108"/>
  <c r="G108"/>
  <c r="H79"/>
  <c r="G79"/>
  <c r="H118"/>
  <c r="G120"/>
  <c r="G118" s="1"/>
  <c r="H112"/>
  <c r="H87"/>
  <c r="G87"/>
  <c r="H129"/>
  <c r="H123" s="1"/>
  <c r="G129"/>
  <c r="H98"/>
  <c r="G98"/>
  <c r="H23"/>
  <c r="G23"/>
  <c r="I92"/>
  <c r="H83"/>
  <c r="G83"/>
  <c r="H45"/>
  <c r="G49"/>
  <c r="G45" s="1"/>
  <c r="H31"/>
  <c r="G33"/>
  <c r="G31" s="1"/>
  <c r="H28"/>
  <c r="G30"/>
  <c r="G28" s="1"/>
  <c r="H136"/>
  <c r="H134" s="1"/>
  <c r="G136"/>
  <c r="G134" s="1"/>
  <c r="H36"/>
  <c r="G36"/>
  <c r="H104"/>
  <c r="G104"/>
  <c r="H94"/>
  <c r="G97"/>
  <c r="G94" s="1"/>
  <c r="I102"/>
  <c r="G21" l="1"/>
  <c r="H92"/>
  <c r="G77"/>
  <c r="H21"/>
  <c r="H102"/>
  <c r="G112"/>
  <c r="G123"/>
  <c r="G92"/>
  <c r="H77"/>
  <c r="G102" l="1"/>
  <c r="K207"/>
  <c r="K204"/>
  <c r="K198"/>
  <c r="K206"/>
  <c r="K202"/>
  <c r="K211"/>
  <c r="K200"/>
  <c r="J128" i="9"/>
  <c r="K192" i="4"/>
  <c r="K201"/>
  <c r="K210"/>
  <c r="K212"/>
  <c r="K203"/>
  <c r="I128" i="9"/>
  <c r="H174" i="4"/>
  <c r="I314" i="3"/>
  <c r="I312" s="1"/>
  <c r="I310" s="1"/>
  <c r="K196" i="4"/>
  <c r="O128" i="9" l="1"/>
  <c r="L314" i="3"/>
  <c r="L312" s="1"/>
  <c r="L310" s="1"/>
  <c r="G174" i="4"/>
  <c r="M777" i="7"/>
  <c r="K314" i="3"/>
  <c r="K312" s="1"/>
  <c r="K310" s="1"/>
  <c r="K777" i="7"/>
  <c r="Z777" s="1"/>
  <c r="J314" i="3"/>
  <c r="J312" s="1"/>
  <c r="J310" s="1"/>
  <c r="N777" i="7"/>
  <c r="H128" i="9"/>
  <c r="M128" s="1"/>
  <c r="L777" i="7"/>
  <c r="I174" i="4"/>
  <c r="N128" i="9" l="1"/>
  <c r="AG777" i="7"/>
  <c r="N775"/>
  <c r="AI777"/>
  <c r="AH777"/>
  <c r="L775"/>
  <c r="AA777"/>
  <c r="M775"/>
  <c r="AB777"/>
  <c r="K775"/>
  <c r="S777"/>
  <c r="K176" i="4"/>
  <c r="J174"/>
  <c r="K174" s="1"/>
  <c r="E59"/>
  <c r="E50" s="1"/>
  <c r="E34" s="1"/>
  <c r="E19" s="1"/>
  <c r="E17" s="1"/>
  <c r="I449" i="7"/>
  <c r="H453"/>
  <c r="A453" s="1"/>
  <c r="I447" l="1"/>
  <c r="AK449"/>
  <c r="AI775"/>
  <c r="AA775"/>
  <c r="AG775"/>
  <c r="AB775"/>
  <c r="AH775"/>
  <c r="S775"/>
  <c r="Z775"/>
  <c r="N453"/>
  <c r="AI453" s="1"/>
  <c r="AA453"/>
  <c r="AB453"/>
  <c r="D59" i="4"/>
  <c r="H449" i="7"/>
  <c r="G187" i="3"/>
  <c r="G185" s="1"/>
  <c r="G168" s="1"/>
  <c r="G16" s="1"/>
  <c r="I411" i="7" l="1"/>
  <c r="I15" s="1"/>
  <c r="AK447"/>
  <c r="S453"/>
  <c r="Z453"/>
  <c r="D50" i="4"/>
  <c r="F187" i="3"/>
  <c r="F185" s="1"/>
  <c r="F168" s="1"/>
  <c r="H447" i="7"/>
  <c r="A449"/>
  <c r="K449"/>
  <c r="G59" i="4"/>
  <c r="G50" s="1"/>
  <c r="G34" s="1"/>
  <c r="G19" s="1"/>
  <c r="N449" i="7"/>
  <c r="J59" i="4"/>
  <c r="J50" s="1"/>
  <c r="J34" s="1"/>
  <c r="J19" s="1"/>
  <c r="H59"/>
  <c r="H50" s="1"/>
  <c r="H34" s="1"/>
  <c r="H19" s="1"/>
  <c r="H17" s="1"/>
  <c r="L449" i="7"/>
  <c r="M449"/>
  <c r="I59" i="4"/>
  <c r="I50" s="1"/>
  <c r="I34" s="1"/>
  <c r="I19" s="1"/>
  <c r="AK411" i="7" l="1"/>
  <c r="AB449"/>
  <c r="AH449"/>
  <c r="AI449"/>
  <c r="AA449"/>
  <c r="AG449"/>
  <c r="K59" i="4"/>
  <c r="S449" i="7"/>
  <c r="Z449"/>
  <c r="L447"/>
  <c r="J187" i="3"/>
  <c r="J185" s="1"/>
  <c r="J168" s="1"/>
  <c r="J16" s="1"/>
  <c r="A447" i="7"/>
  <c r="H411"/>
  <c r="K187" i="3"/>
  <c r="K185" s="1"/>
  <c r="K168" s="1"/>
  <c r="M447" i="7"/>
  <c r="L187" i="3"/>
  <c r="L185" s="1"/>
  <c r="L168" s="1"/>
  <c r="N447" i="7"/>
  <c r="D34" i="4"/>
  <c r="K50"/>
  <c r="K447" i="7"/>
  <c r="Z447" s="1"/>
  <c r="I187" i="3"/>
  <c r="I185" s="1"/>
  <c r="I168" s="1"/>
  <c r="AH5" i="7" l="1"/>
  <c r="AH4"/>
  <c r="D16" i="15"/>
  <c r="L17" i="4"/>
  <c r="N16" i="3"/>
  <c r="AG447" i="7"/>
  <c r="N411"/>
  <c r="AI447"/>
  <c r="AH447"/>
  <c r="L411"/>
  <c r="AA447"/>
  <c r="M411"/>
  <c r="AB447"/>
  <c r="K411"/>
  <c r="S447"/>
  <c r="D19" i="4"/>
  <c r="K34"/>
  <c r="A411" i="7"/>
  <c r="AH411" l="1"/>
  <c r="AI411"/>
  <c r="AG411"/>
  <c r="Z411"/>
  <c r="AB411"/>
  <c r="L15"/>
  <c r="AA411"/>
  <c r="S411"/>
  <c r="K19" i="4"/>
  <c r="AK5" i="7" l="1"/>
  <c r="AK4"/>
  <c r="O17" i="4"/>
  <c r="Q16" i="3"/>
  <c r="G16" i="15"/>
  <c r="S286" i="7"/>
  <c r="Z286"/>
  <c r="K281"/>
  <c r="G186" i="4"/>
  <c r="G182" s="1"/>
  <c r="G180" s="1"/>
  <c r="G178" s="1"/>
  <c r="K783" i="7" s="1"/>
  <c r="AG783" l="1"/>
  <c r="K279"/>
  <c r="AG279" s="1"/>
  <c r="AG281"/>
  <c r="Z281"/>
  <c r="S281"/>
  <c r="G17" i="4"/>
  <c r="I122" i="3"/>
  <c r="I120" s="1"/>
  <c r="I95" s="1"/>
  <c r="I16" s="1"/>
  <c r="K219" i="7" l="1"/>
  <c r="AG219" s="1"/>
  <c r="Z279"/>
  <c r="S279"/>
  <c r="S219" l="1"/>
  <c r="Z219"/>
  <c r="K15"/>
  <c r="I231" i="4"/>
  <c r="I213" s="1"/>
  <c r="AJ4" i="7" l="1"/>
  <c r="AJ5"/>
  <c r="M783"/>
  <c r="M350"/>
  <c r="F16" i="15"/>
  <c r="AG15" i="7"/>
  <c r="P16" i="3"/>
  <c r="N17" i="4"/>
  <c r="I17"/>
  <c r="AH350" i="7" l="1"/>
  <c r="AI350"/>
  <c r="AI783"/>
  <c r="AH783"/>
  <c r="AB350"/>
  <c r="M348"/>
  <c r="K147" i="3"/>
  <c r="K145" s="1"/>
  <c r="K95" s="1"/>
  <c r="K16" s="1"/>
  <c r="AH348" i="7" l="1"/>
  <c r="AI348"/>
  <c r="AB348"/>
  <c r="M219"/>
  <c r="AH219" l="1"/>
  <c r="M15"/>
  <c r="AB219"/>
  <c r="AL4" l="1"/>
  <c r="AL5"/>
  <c r="AH15"/>
  <c r="H16" i="15"/>
  <c r="P17" i="4"/>
  <c r="R16" i="3"/>
  <c r="F186" i="4"/>
  <c r="F182" s="1"/>
  <c r="F180" s="1"/>
  <c r="F178" s="1"/>
  <c r="J281" i="7"/>
  <c r="H122" i="3" s="1"/>
  <c r="H120" s="1"/>
  <c r="H95" s="1"/>
  <c r="H16" s="1"/>
  <c r="H286" i="7"/>
  <c r="F17" i="4" l="1"/>
  <c r="N286" i="7"/>
  <c r="D186" i="4"/>
  <c r="J279" i="7"/>
  <c r="J219" s="1"/>
  <c r="J15" s="1"/>
  <c r="A286"/>
  <c r="H281"/>
  <c r="E16" i="15" l="1"/>
  <c r="AI4" i="7"/>
  <c r="AI5"/>
  <c r="D182" i="4"/>
  <c r="O16" i="3"/>
  <c r="M17" i="4"/>
  <c r="J186"/>
  <c r="J182" s="1"/>
  <c r="J180" s="1"/>
  <c r="J178" s="1"/>
  <c r="J17" s="1"/>
  <c r="N281" i="7"/>
  <c r="AI286"/>
  <c r="H279"/>
  <c r="A281"/>
  <c r="F122" i="3"/>
  <c r="F120" s="1"/>
  <c r="F95" s="1"/>
  <c r="F16" s="1"/>
  <c r="AI281" i="7" l="1"/>
  <c r="L122" i="3"/>
  <c r="L120" s="1"/>
  <c r="L95" s="1"/>
  <c r="L16" s="1"/>
  <c r="N279" i="7"/>
  <c r="K182" i="4"/>
  <c r="D180"/>
  <c r="H219" i="7"/>
  <c r="A279"/>
  <c r="K186" i="4"/>
  <c r="A219" i="7" l="1"/>
  <c r="H15"/>
  <c r="D178" i="4"/>
  <c r="K180"/>
  <c r="N219" i="7"/>
  <c r="AI279"/>
  <c r="AG5" l="1"/>
  <c r="A15"/>
  <c r="C16" i="15"/>
  <c r="M16" i="3"/>
  <c r="D17" i="4"/>
  <c r="K17" s="1"/>
  <c r="K178"/>
  <c r="N15" i="7"/>
  <c r="AI219"/>
  <c r="AM5" l="1"/>
  <c r="AI15"/>
  <c r="I16" i="15"/>
  <c r="AM4" i="7"/>
  <c r="Q17" i="4"/>
  <c r="S16" i="3"/>
  <c r="AG4" i="7"/>
</calcChain>
</file>

<file path=xl/sharedStrings.xml><?xml version="1.0" encoding="utf-8"?>
<sst xmlns="http://schemas.openxmlformats.org/spreadsheetml/2006/main" count="3440" uniqueCount="886">
  <si>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</si>
  <si>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</si>
  <si>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</si>
  <si>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</si>
  <si>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</si>
  <si>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</si>
  <si>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</si>
  <si>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</si>
  <si>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</si>
  <si>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</si>
  <si>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</si>
  <si>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</si>
  <si>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</si>
  <si>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</si>
  <si>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</si>
  <si>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</si>
  <si>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</si>
  <si>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</si>
  <si>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</si>
  <si>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</si>
  <si>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</si>
  <si>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</si>
  <si>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</si>
  <si>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</si>
  <si>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</si>
  <si>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</si>
  <si>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</si>
  <si>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</si>
  <si>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</si>
  <si>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</si>
  <si>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</si>
  <si>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</si>
  <si>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</si>
  <si>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</si>
  <si>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</si>
  <si>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</si>
  <si>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</si>
  <si>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</si>
  <si>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</si>
  <si>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</si>
  <si>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</si>
  <si>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</si>
  <si>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</si>
  <si>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</si>
  <si>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</si>
  <si>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</si>
  <si>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</si>
  <si>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</si>
  <si>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</si>
  <si>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</si>
  <si>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</si>
  <si>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</si>
  <si>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</si>
  <si>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</si>
  <si>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</si>
  <si>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</si>
  <si>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</si>
  <si>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</si>
  <si>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</si>
  <si>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</si>
  <si>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</si>
  <si>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</si>
  <si>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</si>
  <si>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</si>
  <si>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</si>
  <si>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</si>
  <si>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</si>
  <si>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</si>
  <si>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</si>
  <si>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</si>
  <si>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</si>
  <si>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</si>
  <si>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</si>
  <si>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</si>
  <si>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</si>
  <si>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</si>
  <si>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</si>
  <si>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</si>
  <si>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</si>
  <si>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</si>
  <si>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</si>
  <si>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</si>
  <si>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</si>
  <si>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</si>
  <si>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</si>
  <si>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</si>
  <si>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</si>
  <si>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</si>
  <si>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</si>
  <si>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</si>
  <si>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</si>
  <si>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</si>
  <si>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</si>
  <si>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</si>
  <si>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</si>
  <si>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</si>
  <si>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</si>
  <si>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</si>
  <si>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</si>
  <si>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</si>
  <si>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</si>
  <si>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</si>
  <si>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</si>
  <si>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</si>
  <si>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</si>
  <si>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</si>
  <si>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</si>
  <si>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</si>
  <si>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</si>
  <si>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</si>
  <si>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</si>
  <si>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</si>
  <si>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</si>
  <si>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</si>
  <si>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</si>
  <si>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</si>
  <si>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</si>
  <si>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</si>
  <si>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</si>
  <si>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</si>
  <si>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</si>
  <si>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</si>
  <si>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</si>
  <si>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</si>
  <si>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</si>
  <si>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</si>
  <si>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</si>
  <si>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</si>
  <si>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</si>
  <si>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</si>
  <si>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</si>
  <si>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</si>
  <si>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</si>
  <si>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</si>
  <si>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</si>
  <si>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</si>
  <si>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</si>
  <si>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</si>
  <si>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</si>
  <si>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</si>
  <si>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</si>
  <si>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</si>
  <si>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</si>
  <si>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</si>
  <si>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</si>
  <si>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</si>
  <si>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</si>
  <si>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</si>
  <si>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</si>
  <si>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</si>
  <si>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</si>
  <si>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</si>
  <si>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</si>
  <si>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</si>
  <si>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</si>
  <si>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</si>
  <si>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</si>
  <si>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</si>
  <si>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</si>
  <si>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</si>
  <si>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</si>
  <si>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</si>
  <si>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</si>
  <si>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</si>
  <si>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</si>
  <si>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</si>
  <si>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</si>
  <si>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</si>
  <si>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</si>
  <si>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</si>
  <si>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</si>
  <si>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</si>
  <si>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</si>
  <si>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</si>
  <si>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</si>
  <si>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</si>
  <si>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</si>
  <si>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</si>
  <si>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</si>
  <si>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</si>
  <si>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</si>
  <si>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</si>
  <si>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</si>
  <si>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</si>
  <si>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</si>
  <si>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</si>
  <si>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</si>
  <si>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</si>
  <si>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</si>
  <si>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</si>
  <si>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</si>
  <si>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</si>
  <si>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</si>
  <si>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</si>
  <si>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</si>
  <si>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</si>
  <si>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</si>
  <si>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</si>
  <si>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</si>
  <si>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</si>
  <si>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</si>
  <si>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</si>
  <si>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</si>
  <si>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</si>
  <si>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</si>
  <si>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</si>
  <si>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</si>
  <si>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</si>
  <si>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</si>
  <si>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</si>
  <si>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</si>
  <si>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</si>
  <si>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</si>
  <si>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</si>
  <si>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</si>
  <si>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</si>
  <si>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</si>
  <si>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</si>
  <si>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</si>
  <si>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</si>
  <si>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</si>
  <si>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</si>
  <si>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</si>
  <si>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</si>
  <si>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</si>
  <si>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</si>
  <si>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</si>
  <si>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</si>
  <si>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</si>
  <si>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</si>
  <si>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</si>
  <si>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</si>
  <si>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</si>
  <si>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</si>
  <si>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</si>
  <si>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</si>
  <si>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</si>
  <si>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</si>
  <si>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</si>
  <si>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</si>
  <si>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</si>
  <si>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</si>
  <si>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</si>
  <si>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</si>
  <si>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</si>
  <si>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</si>
  <si>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</si>
  <si>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</si>
  <si>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</si>
  <si>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</si>
  <si>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</si>
  <si>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</si>
  <si>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</si>
  <si>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</si>
  <si>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</si>
  <si>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</si>
  <si>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</si>
  <si>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</si>
  <si>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</si>
  <si>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</si>
  <si>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</si>
  <si>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</si>
  <si>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</si>
  <si>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</si>
  <si>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</si>
  <si>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</si>
  <si>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</si>
  <si>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</si>
  <si>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</si>
  <si>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</si>
  <si>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</si>
  <si>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</si>
  <si>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</si>
  <si>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</si>
  <si>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</si>
  <si>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</si>
  <si>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</si>
  <si>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</si>
  <si>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</si>
  <si>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</si>
  <si>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</si>
  <si>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</si>
  <si>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</si>
  <si>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</si>
  <si>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</si>
  <si>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</si>
  <si>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</si>
  <si>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</si>
  <si>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</si>
  <si>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</si>
  <si>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</si>
  <si>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</si>
  <si>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</si>
  <si>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</si>
  <si>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</si>
  <si>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</si>
  <si>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</si>
  <si>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</si>
  <si>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</si>
  <si>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</si>
  <si>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</si>
  <si>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</si>
  <si>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</si>
  <si>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</si>
  <si>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</si>
  <si>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</si>
  <si>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</si>
  <si>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</si>
  <si>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</si>
  <si>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</si>
  <si>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</si>
  <si>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</si>
  <si>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</si>
  <si>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</si>
  <si>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</si>
  <si>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</si>
  <si>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</si>
  <si>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</si>
  <si>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</si>
  <si>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</si>
  <si>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</si>
  <si>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</si>
  <si>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</si>
  <si>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</si>
  <si>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</si>
  <si>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</si>
  <si>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</si>
  <si>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</si>
  <si>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</si>
  <si>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</si>
  <si>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</si>
  <si>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</si>
  <si>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</si>
  <si>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</si>
  <si>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</si>
  <si>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</si>
  <si>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</si>
  <si>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</si>
  <si>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</si>
  <si>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</si>
  <si>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</si>
  <si>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</si>
  <si>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</si>
  <si>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</si>
  <si>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</si>
  <si>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</si>
  <si>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</si>
  <si>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</si>
  <si>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</si>
  <si>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</si>
  <si>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</si>
  <si>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</si>
  <si>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</si>
  <si>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</si>
  <si>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</si>
  <si>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</si>
  <si>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</si>
  <si>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</si>
  <si>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</si>
  <si>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</si>
  <si>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</si>
  <si>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</si>
  <si>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</si>
  <si>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</si>
  <si>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</si>
  <si>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</si>
  <si>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</si>
  <si>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</si>
  <si>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</si>
  <si>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</si>
  <si>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</si>
  <si>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</si>
  <si>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</si>
  <si>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</si>
  <si>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</si>
  <si>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</si>
  <si>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</si>
  <si>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</si>
  <si>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</si>
  <si>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</si>
  <si>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</si>
  <si>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</si>
  <si>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</si>
  <si>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</si>
  <si>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</si>
  <si>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</si>
  <si>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</si>
  <si>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</si>
  <si>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</si>
  <si>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</si>
  <si>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</si>
  <si>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</si>
  <si>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</si>
  <si>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</si>
  <si>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</si>
  <si>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</si>
  <si>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</si>
  <si>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</si>
  <si>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</si>
  <si>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</si>
  <si>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</si>
  <si>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</si>
  <si>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</si>
  <si>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</si>
  <si>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</si>
  <si>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</si>
  <si>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</si>
  <si>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</si>
  <si>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</si>
  <si>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</si>
  <si>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</si>
  <si>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</si>
  <si>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</si>
  <si>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</si>
  <si>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</si>
  <si>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</si>
  <si>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</si>
  <si>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</si>
  <si>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</si>
  <si>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</si>
  <si>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</si>
  <si>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</si>
  <si>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</si>
  <si>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</si>
  <si>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</si>
  <si>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</si>
  <si>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</si>
  <si>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</si>
  <si>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</si>
  <si>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</si>
  <si>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</si>
  <si>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</si>
  <si>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</si>
  <si>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</si>
  <si>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</si>
  <si>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</si>
  <si>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</si>
  <si>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</si>
  <si>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</si>
  <si>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</si>
  <si>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</si>
  <si>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</si>
  <si>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</si>
  <si>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</si>
  <si>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</si>
  <si>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</si>
  <si>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</si>
  <si>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</si>
  <si>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</si>
  <si>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</si>
  <si>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</si>
  <si>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</si>
  <si>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</si>
  <si>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</si>
  <si>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</si>
  <si>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</si>
  <si>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</si>
  <si>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</si>
  <si>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</si>
  <si>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</si>
  <si>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</si>
  <si>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</si>
  <si>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</si>
  <si>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</si>
  <si>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</si>
  <si>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</si>
  <si>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</si>
  <si>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</si>
  <si>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</si>
  <si>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</si>
  <si>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</si>
  <si>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</si>
  <si>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</si>
  <si>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</si>
  <si>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</si>
  <si>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</si>
  <si>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</si>
  <si>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</si>
  <si>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</si>
  <si>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</si>
  <si>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</si>
  <si>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</si>
  <si>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</si>
  <si>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</si>
  <si>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</si>
  <si>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</si>
  <si>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</si>
  <si>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</si>
  <si>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</si>
  <si>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</si>
  <si>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</si>
  <si>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</si>
  <si>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</si>
  <si>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</si>
  <si>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</si>
  <si>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</si>
  <si>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</si>
  <si>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</si>
  <si>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</si>
  <si>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</si>
  <si>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</si>
  <si>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</si>
  <si>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</si>
  <si>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</si>
  <si>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</si>
  <si>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</si>
  <si>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</si>
  <si>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</si>
  <si>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</si>
  <si>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</si>
  <si>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</si>
  <si>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</si>
  <si>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</si>
  <si>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</si>
  <si>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</si>
  <si>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</si>
  <si>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</si>
  <si>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</si>
  <si>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</si>
  <si>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</si>
  <si>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</si>
  <si>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</si>
  <si>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</si>
  <si>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</si>
  <si>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</si>
  <si>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</si>
  <si>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</si>
  <si>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</si>
  <si>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</si>
  <si>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</si>
  <si>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</si>
  <si>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</si>
  <si>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</si>
  <si>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</si>
  <si>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</si>
  <si>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</si>
  <si>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</si>
  <si>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</si>
  <si>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</si>
  <si>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</si>
  <si>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</si>
  <si>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</si>
  <si>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</si>
  <si>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</si>
  <si>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</si>
  <si>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</si>
  <si>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</si>
  <si>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</si>
  <si>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</si>
  <si>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</si>
  <si>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</si>
  <si>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</si>
  <si>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</si>
  <si>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</si>
  <si>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</si>
  <si>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</si>
  <si>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</si>
  <si>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</si>
  <si>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</si>
  <si>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</si>
  <si>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</si>
  <si>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</si>
  <si>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</si>
  <si>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</si>
  <si>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</si>
  <si>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</si>
  <si>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</si>
  <si>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</si>
  <si>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</si>
  <si>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</si>
  <si>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</si>
  <si>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</si>
  <si>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</si>
  <si>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</si>
  <si>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</si>
  <si>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</si>
  <si>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</si>
  <si>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</si>
  <si>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</si>
  <si>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</si>
  <si>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</si>
  <si>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</si>
  <si>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</si>
  <si>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</si>
  <si>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</si>
  <si>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</si>
  <si>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</si>
  <si>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</si>
  <si>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</si>
  <si>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</si>
  <si>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</si>
  <si>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</si>
  <si>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</si>
  <si>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</si>
  <si>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</si>
  <si>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</si>
  <si>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</si>
  <si>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</si>
  <si>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</si>
  <si>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</si>
  <si>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</si>
  <si>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</si>
  <si>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</si>
  <si>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</si>
  <si>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</si>
  <si>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</si>
  <si>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</si>
  <si>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</si>
  <si>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</si>
  <si>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</si>
  <si>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</si>
  <si>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</si>
  <si>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</si>
  <si>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</si>
  <si>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</si>
  <si>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</si>
  <si>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</si>
  <si>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</si>
  <si>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</si>
  <si>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</si>
  <si>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</si>
  <si>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</si>
  <si>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</si>
  <si>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</si>
  <si>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</si>
  <si>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</si>
  <si>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</si>
  <si>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</si>
  <si>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</si>
  <si>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</si>
  <si>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</si>
  <si>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</si>
  <si>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</si>
  <si>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</si>
  <si>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</si>
  <si>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</si>
  <si>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</si>
  <si>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</si>
  <si>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</si>
  <si>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</si>
  <si>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</si>
  <si>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</si>
  <si>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</si>
  <si>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</si>
  <si>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</si>
  <si>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</si>
  <si>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</si>
  <si>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</si>
  <si>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</si>
  <si>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</si>
  <si>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</si>
  <si>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</si>
  <si>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</si>
  <si>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</si>
  <si>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</si>
  <si>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</si>
  <si>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</si>
  <si>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</si>
  <si>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</si>
  <si>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</si>
  <si>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</si>
  <si>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</si>
  <si>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</si>
  <si>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</si>
  <si>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</si>
  <si>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</si>
  <si>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</si>
  <si>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</si>
  <si>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</si>
  <si>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</si>
  <si>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</si>
  <si>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</si>
  <si>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</si>
  <si>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</si>
  <si>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</si>
  <si>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</si>
  <si>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</si>
  <si>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</si>
  <si>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</si>
  <si>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</si>
  <si>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</si>
  <si>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</si>
  <si>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</si>
  <si>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</si>
  <si>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</si>
  <si>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</si>
  <si>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</si>
  <si>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</si>
  <si>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</si>
  <si>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</si>
  <si>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</si>
  <si>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</si>
  <si>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</si>
  <si>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</si>
  <si>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</si>
  <si>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</si>
  <si>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</si>
  <si>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</si>
  <si>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</si>
  <si>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</si>
  <si>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</si>
  <si>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</si>
  <si>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</si>
  <si>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</si>
  <si>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</si>
  <si>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</si>
  <si>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</si>
  <si>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</si>
  <si>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</si>
  <si>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</si>
  <si>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</si>
  <si>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</si>
  <si>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</si>
  <si>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</si>
  <si>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</si>
  <si>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</si>
  <si>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</si>
  <si>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</si>
  <si>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</si>
  <si>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</si>
  <si>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</si>
  <si>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</si>
  <si>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</si>
  <si>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</si>
  <si>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</si>
  <si>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</si>
  <si>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</si>
  <si>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</si>
  <si>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</si>
  <si>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</si>
  <si>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</si>
  <si>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</si>
  <si>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</si>
  <si>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</si>
  <si>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</si>
  <si>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</si>
  <si>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</si>
  <si>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</si>
  <si>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</si>
  <si>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</si>
  <si>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</si>
  <si>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</si>
  <si>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</si>
  <si>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</si>
  <si>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</si>
  <si>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</si>
  <si>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</si>
  <si>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</si>
  <si>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</si>
  <si>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</si>
  <si>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</si>
  <si>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</si>
  <si>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</si>
  <si>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</si>
  <si>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</si>
  <si>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</si>
  <si>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</si>
  <si>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</si>
  <si>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</si>
  <si>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</si>
  <si>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</si>
  <si>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</si>
  <si>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</si>
  <si>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</si>
  <si>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</si>
  <si>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</si>
  <si>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</si>
  <si>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</si>
  <si>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</si>
  <si>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</si>
  <si>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</si>
  <si>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</si>
  <si>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</si>
  <si>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</si>
  <si>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</si>
  <si>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</si>
  <si>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</si>
  <si>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</si>
  <si>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</si>
  <si>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</si>
  <si>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</si>
  <si>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</si>
  <si>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</si>
  <si>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</si>
  <si>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</si>
  <si>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</si>
  <si>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</si>
  <si>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</si>
  <si>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</si>
  <si>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</si>
  <si>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</si>
  <si>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</si>
  <si>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</si>
  <si>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</si>
  <si>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</si>
  <si>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</si>
  <si>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</si>
  <si>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</si>
  <si>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</si>
  <si>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</si>
  <si>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</si>
  <si>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</si>
  <si>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</si>
  <si>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</si>
  <si>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</si>
  <si>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</si>
  <si>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</si>
  <si>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</si>
  <si>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</si>
  <si>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</si>
  <si>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</si>
  <si>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</si>
  <si>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</si>
  <si>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</si>
  <si>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</si>
  <si>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</si>
  <si>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</si>
  <si>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</si>
  <si>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</si>
  <si>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</si>
  <si>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</si>
  <si>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</si>
  <si>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</si>
  <si>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</si>
  <si>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</si>
  <si>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</si>
  <si>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</si>
  <si>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</si>
  <si>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</si>
  <si>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</si>
  <si>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</si>
  <si>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</si>
  <si>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</si>
  <si>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</si>
  <si>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</si>
  <si>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</si>
  <si>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</si>
  <si>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</si>
  <si>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</si>
  <si>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</si>
  <si>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</si>
  <si>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</si>
  <si>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</si>
  <si>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</si>
  <si>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</si>
  <si>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</si>
  <si>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</si>
  <si>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</si>
  <si>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</si>
  <si>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</si>
  <si>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</si>
  <si>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</si>
  <si>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</si>
  <si>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</si>
  <si>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</si>
  <si>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</si>
  <si>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</si>
  <si>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</si>
  <si>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</si>
  <si>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</si>
  <si>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Հավելված3</t>
  </si>
  <si>
    <t>Հավելված2</t>
  </si>
  <si>
    <t>&lt;&lt;Հայաստանի Հանրապետության Շիրակի մարզի</t>
  </si>
  <si>
    <t xml:space="preserve">                                  դեկտեմբերի 27-ի N 284 Ն որոշման &gt;&gt;</t>
  </si>
  <si>
    <t xml:space="preserve">                                  դեկտեմբերի 27-ի N 284 Ն որոշման&gt;&gt; </t>
  </si>
  <si>
    <t xml:space="preserve"> Ընթացիկ դրամաշնորհներ պետական և համայնքների ոչ առևտրային կազմակերպություններին</t>
  </si>
  <si>
    <t xml:space="preserve">                           նոյեմբերի 11 -ի N   -Ն որոշման </t>
  </si>
  <si>
    <t xml:space="preserve">                               նոյեմբերի 11 -ի N    -Ն որոշման </t>
  </si>
  <si>
    <t>Այլ մեքենաներ և սարքավորումներ</t>
  </si>
  <si>
    <t>Համայնքի բյուջե մուտքագրվող այլ վարչական գանձումներ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</si>
  <si>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</si>
  <si>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</si>
  <si>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</si>
  <si>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</si>
  <si>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</si>
  <si>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;կլ;</t>
  </si>
  <si>
    <t>առաջին եռ․ հարցնել Արծվիկին</t>
  </si>
  <si>
    <t>Այլ կապիտալ դրամաշնորհներ</t>
  </si>
  <si>
    <t>Գրասենյակային նյութեր և հագուստ</t>
  </si>
  <si>
    <t>1351.ճ)</t>
  </si>
  <si>
    <t/>
  </si>
  <si>
    <t>25 ,,%</t>
  </si>
  <si>
    <t xml:space="preserve"> Արտասահմանյան գործուղումների գծով ծախսեր</t>
  </si>
  <si>
    <t xml:space="preserve"> Մեքենաների և սարքավորումների ընթացիկ նորոգում և պահպանում</t>
  </si>
  <si>
    <t>Մեքենաների և սարքավորումների ընթացիկ նորոգում և պահպանում</t>
  </si>
  <si>
    <t>Արտասահմանյան գործուղումների գծով ծախսեր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</si>
</sst>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5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314">
    <xf numFmtId="0" fontId="0" fillId="0" borderId="0" xfId="0"/>
    <xf numFmtId="0" fontId="29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4" fontId="2" fillId="0" borderId="16" xfId="11" applyNumberFormat="1" applyFont="1" applyFill="1" applyBorder="1" applyAlignment="1">
      <alignment horizontal="center" vertical="center" wrapText="1"/>
    </xf>
    <xf numFmtId="164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17" fillId="0" borderId="0" xfId="0" applyNumberFormat="1" applyFont="1" applyFill="1" applyBorder="1" applyAlignment="1">
      <alignment horizontal="right" wrapText="1"/>
    </xf>
    <xf numFmtId="167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wrapText="1"/>
    </xf>
    <xf numFmtId="167" fontId="17" fillId="0" borderId="0" xfId="0" applyNumberFormat="1" applyFont="1" applyFill="1" applyBorder="1" applyAlignment="1">
      <alignment wrapText="1"/>
    </xf>
    <xf numFmtId="0" fontId="18" fillId="0" borderId="0" xfId="0" applyFont="1"/>
    <xf numFmtId="0" fontId="17" fillId="0" borderId="0" xfId="0" applyFont="1" applyBorder="1"/>
    <xf numFmtId="0" fontId="16" fillId="0" borderId="0" xfId="0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Fill="1" applyBorder="1" applyAlignment="1" applyProtection="1">
      <alignment horizontal="center" wrapText="1"/>
      <protection hidden="1"/>
    </xf>
    <xf numFmtId="0" fontId="22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/>
    </xf>
    <xf numFmtId="0" fontId="25" fillId="0" borderId="29" xfId="2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39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0" fontId="1" fillId="0" borderId="0" xfId="11" applyFont="1" applyFill="1" applyAlignment="1">
      <alignment wrapText="1"/>
    </xf>
    <xf numFmtId="0" fontId="1" fillId="0" borderId="0" xfId="1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3" fillId="0" borderId="0" xfId="0" applyFont="1" applyFill="1"/>
    <xf numFmtId="0" fontId="1" fillId="0" borderId="0" xfId="0" applyFont="1" applyFill="1" applyAlignment="1">
      <alignment vertical="top"/>
    </xf>
    <xf numFmtId="0" fontId="29" fillId="0" borderId="0" xfId="0" applyFont="1" applyFill="1"/>
    <xf numFmtId="0" fontId="2" fillId="0" borderId="0" xfId="11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7" fontId="1" fillId="0" borderId="0" xfId="0" applyNumberFormat="1" applyFont="1" applyFill="1"/>
    <xf numFmtId="167" fontId="5" fillId="0" borderId="8" xfId="0" applyNumberFormat="1" applyFont="1" applyFill="1" applyBorder="1" applyAlignment="1" applyProtection="1">
      <alignment vertical="center"/>
      <protection hidden="1"/>
    </xf>
    <xf numFmtId="167" fontId="5" fillId="0" borderId="2" xfId="0" applyNumberFormat="1" applyFont="1" applyFill="1" applyBorder="1" applyAlignment="1" applyProtection="1">
      <alignment vertical="center"/>
      <protection hidden="1"/>
    </xf>
    <xf numFmtId="164" fontId="1" fillId="0" borderId="0" xfId="11" applyNumberFormat="1" applyFont="1" applyFill="1" applyAlignment="1">
      <alignment vertical="center" wrapText="1"/>
    </xf>
    <xf numFmtId="49" fontId="1" fillId="0" borderId="0" xfId="0" applyNumberFormat="1" applyFont="1" applyFill="1"/>
    <xf numFmtId="0" fontId="7" fillId="0" borderId="0" xfId="0" applyFont="1" applyFill="1" applyBorder="1" applyAlignment="1" applyProtection="1">
      <alignment vertical="top"/>
      <protection hidden="1"/>
    </xf>
    <xf numFmtId="164" fontId="1" fillId="0" borderId="0" xfId="0" applyNumberFormat="1" applyFont="1" applyFill="1" applyAlignment="1">
      <alignment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right" wrapText="1"/>
    </xf>
    <xf numFmtId="167" fontId="1" fillId="0" borderId="1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 applyProtection="1">
      <alignment vertical="top"/>
      <protection hidden="1"/>
    </xf>
    <xf numFmtId="164" fontId="2" fillId="0" borderId="0" xfId="11" applyNumberFormat="1" applyFont="1" applyFill="1" applyAlignment="1">
      <alignment vertical="center" wrapText="1"/>
    </xf>
    <xf numFmtId="2" fontId="1" fillId="0" borderId="0" xfId="11" applyNumberFormat="1" applyFont="1" applyFill="1" applyAlignment="1">
      <alignment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11" applyFont="1" applyFill="1" applyAlignment="1">
      <alignment horizontal="center" wrapText="1"/>
    </xf>
    <xf numFmtId="0" fontId="3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11" applyFont="1" applyFill="1" applyAlignment="1">
      <alignment horizontal="right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" xfId="0" builtinId="0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123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66"/>
  <sheetViews>
    <sheetView workbookViewId="0">
      <selection activeCell="C1" sqref="C1:F8"/>
    </sheetView>
  </sheetViews>
  <sheetFormatPr defaultColWidth="0" defaultRowHeight="13.5"/>
  <cols>
    <col min="1" max="1" width="9.42578125" style="145" customWidth="1"/>
    <col min="2" max="2" width="47.5703125" style="92" customWidth="1"/>
    <col min="3" max="3" width="8.7109375" style="145" customWidth="1"/>
    <col min="4" max="4" width="11.7109375" style="92" customWidth="1"/>
    <col min="5" max="5" width="11.7109375" style="145" customWidth="1"/>
    <col min="6" max="6" width="10.140625" style="145" customWidth="1"/>
    <col min="7" max="7" width="13.5703125" style="92" hidden="1" customWidth="1"/>
    <col min="8" max="9" width="13.5703125" style="145" hidden="1" customWidth="1"/>
    <col min="10" max="10" width="13.5703125" style="92" hidden="1" customWidth="1"/>
    <col min="11" max="11" width="9.28515625" style="92" hidden="1" customWidth="1"/>
    <col min="12" max="12" width="11.28515625" style="92" hidden="1" customWidth="1"/>
    <col min="13" max="13" width="10.5703125" style="92" hidden="1" customWidth="1"/>
    <col min="14" max="14" width="11.7109375" style="92" hidden="1" customWidth="1"/>
    <col min="15" max="15" width="12.28515625" style="92" hidden="1" customWidth="1"/>
    <col min="16" max="16" width="9.140625" style="92" hidden="1" customWidth="1"/>
    <col min="17" max="17" width="17" style="92" hidden="1" customWidth="1"/>
    <col min="18" max="18" width="9.85546875" style="92" hidden="1" customWidth="1"/>
    <col min="19" max="19" width="9.140625" style="92" hidden="1" customWidth="1"/>
    <col min="20" max="20" width="12.28515625" style="92" hidden="1" customWidth="1"/>
    <col min="21" max="21" width="11.140625" style="92" hidden="1" customWidth="1"/>
    <col min="22" max="22" width="9.140625" style="92" hidden="1" customWidth="1"/>
    <col min="23" max="23" width="11.42578125" style="92" hidden="1" customWidth="1"/>
    <col min="24" max="24" width="9.28515625" style="92" hidden="1" customWidth="1"/>
    <col min="25" max="16384" width="9.140625" style="92" hidden="1"/>
  </cols>
  <sheetData>
    <row r="1" spans="1:24">
      <c r="C1" s="92"/>
      <c r="D1" s="145"/>
      <c r="F1" s="92"/>
      <c r="H1" s="92"/>
      <c r="I1" s="92"/>
    </row>
    <row r="2" spans="1:24">
      <c r="C2" s="262"/>
      <c r="D2" s="262"/>
      <c r="E2" s="262"/>
      <c r="F2" s="262"/>
      <c r="H2" s="92"/>
      <c r="I2" s="92"/>
    </row>
    <row r="3" spans="1:24">
      <c r="C3" s="262"/>
      <c r="D3" s="262"/>
      <c r="E3" s="262"/>
      <c r="F3" s="262"/>
      <c r="H3" s="92"/>
      <c r="I3" s="92"/>
    </row>
    <row r="4" spans="1:24">
      <c r="C4" s="261"/>
      <c r="D4" s="261"/>
      <c r="E4" s="261"/>
      <c r="F4" s="261"/>
      <c r="H4" s="92"/>
      <c r="I4" s="92"/>
    </row>
    <row r="5" spans="1:24">
      <c r="C5" s="263"/>
      <c r="D5" s="263"/>
      <c r="E5" s="263"/>
      <c r="F5" s="263"/>
      <c r="H5" s="92"/>
      <c r="I5" s="92"/>
      <c r="M5" s="92">
        <v>103687.3766086963</v>
      </c>
      <c r="N5" s="92">
        <v>178084.43727536313</v>
      </c>
      <c r="O5" s="92">
        <v>270211.53297101613</v>
      </c>
    </row>
    <row r="6" spans="1:24">
      <c r="C6" s="262"/>
      <c r="D6" s="262"/>
      <c r="E6" s="262"/>
      <c r="F6" s="262"/>
      <c r="H6" s="92"/>
      <c r="I6" s="92"/>
    </row>
    <row r="7" spans="1:24">
      <c r="C7" s="262"/>
      <c r="D7" s="262"/>
      <c r="E7" s="262"/>
      <c r="F7" s="262"/>
      <c r="H7" s="92"/>
      <c r="I7" s="92"/>
    </row>
    <row r="8" spans="1:24">
      <c r="C8" s="261"/>
      <c r="D8" s="261"/>
      <c r="E8" s="261"/>
      <c r="F8" s="261"/>
      <c r="H8" s="92"/>
      <c r="I8" s="92"/>
      <c r="M8" s="225"/>
      <c r="N8" s="225"/>
      <c r="O8" s="225"/>
    </row>
    <row r="9" spans="1:24" ht="20.25">
      <c r="A9" s="252" t="s">
        <v>694</v>
      </c>
      <c r="B9" s="252"/>
      <c r="C9" s="252"/>
      <c r="D9" s="252"/>
      <c r="E9" s="252"/>
      <c r="F9" s="252"/>
      <c r="G9" s="225"/>
      <c r="H9" s="225"/>
      <c r="I9" s="225"/>
    </row>
    <row r="10" spans="1:24" ht="20.25">
      <c r="A10" s="252" t="s">
        <v>695</v>
      </c>
      <c r="B10" s="252"/>
      <c r="C10" s="252"/>
      <c r="D10" s="252"/>
      <c r="E10" s="252"/>
      <c r="F10" s="252"/>
      <c r="G10" s="225"/>
      <c r="H10" s="225"/>
      <c r="I10" s="225"/>
    </row>
    <row r="11" spans="1:24" ht="26.25" thickBot="1">
      <c r="A11" s="92"/>
      <c r="C11" s="92"/>
      <c r="E11" s="92"/>
      <c r="F11" s="149" t="s">
        <v>752</v>
      </c>
      <c r="H11" s="92"/>
      <c r="I11" s="92"/>
      <c r="J11" s="149"/>
    </row>
    <row r="12" spans="1:24" ht="43.5" thickBot="1">
      <c r="A12" s="238"/>
      <c r="B12" s="238"/>
      <c r="C12" s="249" t="s">
        <v>698</v>
      </c>
      <c r="D12" s="93" t="s">
        <v>696</v>
      </c>
      <c r="E12" s="93"/>
      <c r="F12" s="93"/>
      <c r="G12" s="253" t="s">
        <v>753</v>
      </c>
      <c r="H12" s="254"/>
      <c r="I12" s="254"/>
      <c r="J12" s="255"/>
      <c r="M12" s="225"/>
      <c r="N12" s="225"/>
      <c r="O12" s="225"/>
    </row>
    <row r="13" spans="1:24">
      <c r="A13" s="239" t="s">
        <v>142</v>
      </c>
      <c r="B13" s="239" t="s">
        <v>697</v>
      </c>
      <c r="C13" s="250"/>
      <c r="D13" s="256" t="s">
        <v>368</v>
      </c>
      <c r="E13" s="94" t="s">
        <v>153</v>
      </c>
      <c r="F13" s="94"/>
      <c r="G13" s="258" t="s">
        <v>367</v>
      </c>
      <c r="H13" s="259"/>
      <c r="I13" s="259"/>
      <c r="J13" s="260"/>
    </row>
    <row r="14" spans="1:24" ht="27.75" thickBot="1">
      <c r="A14" s="240"/>
      <c r="B14" s="240"/>
      <c r="C14" s="251"/>
      <c r="D14" s="257"/>
      <c r="E14" s="77" t="s">
        <v>369</v>
      </c>
      <c r="F14" s="78" t="s">
        <v>370</v>
      </c>
      <c r="G14" s="79">
        <v>1</v>
      </c>
      <c r="H14" s="79">
        <v>2</v>
      </c>
      <c r="I14" s="79">
        <v>3</v>
      </c>
      <c r="J14" s="79">
        <v>4</v>
      </c>
    </row>
    <row r="15" spans="1:24" s="145" customFormat="1">
      <c r="A15" s="150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24" ht="34.5">
      <c r="A16" s="165">
        <v>1000</v>
      </c>
      <c r="B16" s="95" t="s">
        <v>741</v>
      </c>
      <c r="C16" s="79"/>
      <c r="D16" s="89">
        <f t="shared" ref="D16:J16" si="0">SUM(D17,D57,D76)</f>
        <v>7582105.4741629791</v>
      </c>
      <c r="E16" s="89">
        <f t="shared" si="0"/>
        <v>7582105.4741629791</v>
      </c>
      <c r="F16" s="89">
        <f t="shared" si="0"/>
        <v>701344.75636007567</v>
      </c>
      <c r="G16" s="81">
        <f t="shared" si="0"/>
        <v>1567322.6945774634</v>
      </c>
      <c r="H16" s="81">
        <f t="shared" si="0"/>
        <v>3140684.618931897</v>
      </c>
      <c r="I16" s="81">
        <f t="shared" si="0"/>
        <v>4751003.7198391641</v>
      </c>
      <c r="J16" s="81">
        <f t="shared" si="0"/>
        <v>7570955.4741629791</v>
      </c>
      <c r="K16" s="225">
        <f>+D16-J16</f>
        <v>11150</v>
      </c>
      <c r="M16" s="225">
        <f>+H16-G16</f>
        <v>1573361.9243544335</v>
      </c>
      <c r="N16" s="225">
        <f>+I16-H16</f>
        <v>1610319.1009072671</v>
      </c>
      <c r="O16" s="225">
        <f>+J16-I16</f>
        <v>2819951.754323815</v>
      </c>
      <c r="T16" s="89">
        <v>7858944.6364999991</v>
      </c>
      <c r="U16" s="225">
        <f>+D16-T16</f>
        <v>-276839.16233702004</v>
      </c>
      <c r="W16" s="225"/>
      <c r="X16" s="225"/>
    </row>
    <row r="17" spans="1:21" s="218" customFormat="1" ht="42.75">
      <c r="A17" s="165">
        <v>1100</v>
      </c>
      <c r="B17" s="87" t="s">
        <v>836</v>
      </c>
      <c r="C17" s="152">
        <v>7100</v>
      </c>
      <c r="D17" s="89">
        <f>SUM(D18,D22,D24,D47,D51)</f>
        <v>2171205.8084899597</v>
      </c>
      <c r="E17" s="89">
        <f>SUM(E18,E22,E24,E47,E51)</f>
        <v>2171205.8084899597</v>
      </c>
      <c r="F17" s="89" t="s">
        <v>0</v>
      </c>
      <c r="G17" s="89">
        <f t="shared" ref="G17:J17" si="1">SUM(G18,G22,G24,G47,G51)</f>
        <v>227329.21428571429</v>
      </c>
      <c r="H17" s="89">
        <f t="shared" si="1"/>
        <v>458447.24880952376</v>
      </c>
      <c r="I17" s="89">
        <f t="shared" si="1"/>
        <v>708509.38452380942</v>
      </c>
      <c r="J17" s="89">
        <f t="shared" si="1"/>
        <v>2171205.8084899597</v>
      </c>
      <c r="K17" s="225">
        <f t="shared" ref="K17:K80" si="2">+D17-J17</f>
        <v>0</v>
      </c>
      <c r="M17" s="225">
        <f t="shared" ref="M17:M80" si="3">+H17-G17</f>
        <v>231118.03452380947</v>
      </c>
      <c r="N17" s="225">
        <f t="shared" ref="N17:N80" si="4">+I17-H17</f>
        <v>250062.13571428566</v>
      </c>
      <c r="O17" s="225">
        <f t="shared" ref="O17:O80" si="5">+J17-I17</f>
        <v>1462696.4239661503</v>
      </c>
      <c r="T17" s="89">
        <v>1820882.5269999998</v>
      </c>
      <c r="U17" s="225">
        <f t="shared" ref="U17:U80" si="6">+D17-T17</f>
        <v>350323.28148995992</v>
      </c>
    </row>
    <row r="18" spans="1:21" s="218" customFormat="1" ht="28.5">
      <c r="A18" s="165">
        <v>1110</v>
      </c>
      <c r="B18" s="87" t="s">
        <v>835</v>
      </c>
      <c r="C18" s="152">
        <v>7131</v>
      </c>
      <c r="D18" s="89">
        <f>SUM(D19,D20,D21)</f>
        <v>760272.7</v>
      </c>
      <c r="E18" s="89">
        <f>SUM(E19,E20,E21)</f>
        <v>760272.7</v>
      </c>
      <c r="F18" s="89" t="s">
        <v>0</v>
      </c>
      <c r="G18" s="89">
        <f t="shared" ref="G18:J18" si="7">SUM(G19,G20,G21)</f>
        <v>181017.30952380953</v>
      </c>
      <c r="H18" s="89">
        <f t="shared" si="7"/>
        <v>365051.57420634915</v>
      </c>
      <c r="I18" s="89">
        <f t="shared" si="7"/>
        <v>564170.6146825396</v>
      </c>
      <c r="J18" s="89">
        <f t="shared" si="7"/>
        <v>760272.7</v>
      </c>
      <c r="K18" s="225">
        <f t="shared" si="2"/>
        <v>0</v>
      </c>
      <c r="M18" s="225">
        <f t="shared" si="3"/>
        <v>184034.26468253962</v>
      </c>
      <c r="N18" s="225">
        <f t="shared" si="4"/>
        <v>199119.04047619045</v>
      </c>
      <c r="O18" s="225">
        <f t="shared" si="5"/>
        <v>196102.08531746035</v>
      </c>
      <c r="T18" s="89">
        <v>532704.54500000004</v>
      </c>
      <c r="U18" s="225">
        <f t="shared" si="6"/>
        <v>227568.15499999991</v>
      </c>
    </row>
    <row r="19" spans="1:21" ht="40.5">
      <c r="A19" s="165">
        <v>1111</v>
      </c>
      <c r="B19" s="83" t="s">
        <v>837</v>
      </c>
      <c r="C19" s="79"/>
      <c r="D19" s="154">
        <f>E19</f>
        <v>15564.06</v>
      </c>
      <c r="E19" s="154">
        <v>15564.06</v>
      </c>
      <c r="F19" s="154" t="s">
        <v>0</v>
      </c>
      <c r="G19" s="154">
        <f>+D19/252*60</f>
        <v>3705.7285714285713</v>
      </c>
      <c r="H19" s="154">
        <f>+D19/252*121</f>
        <v>7473.2192857142854</v>
      </c>
      <c r="I19" s="154">
        <f>+D19/252*187</f>
        <v>11549.520714285714</v>
      </c>
      <c r="J19" s="154">
        <f>+D19</f>
        <v>15564.06</v>
      </c>
      <c r="K19" s="225">
        <f t="shared" si="2"/>
        <v>0</v>
      </c>
      <c r="M19" s="225">
        <f t="shared" si="3"/>
        <v>3767.4907142857141</v>
      </c>
      <c r="N19" s="225">
        <f t="shared" si="4"/>
        <v>4076.3014285714289</v>
      </c>
      <c r="O19" s="225">
        <f t="shared" si="5"/>
        <v>4014.5392857142851</v>
      </c>
      <c r="T19" s="154">
        <v>5564.06</v>
      </c>
      <c r="U19" s="225">
        <f t="shared" si="6"/>
        <v>10000</v>
      </c>
    </row>
    <row r="20" spans="1:21" ht="27">
      <c r="A20" s="165">
        <v>1112</v>
      </c>
      <c r="B20" s="83" t="s">
        <v>699</v>
      </c>
      <c r="C20" s="79"/>
      <c r="D20" s="154">
        <f t="shared" ref="D20:D21" si="8">E20</f>
        <v>4504.3</v>
      </c>
      <c r="E20" s="154">
        <v>4504.3</v>
      </c>
      <c r="F20" s="154" t="s">
        <v>0</v>
      </c>
      <c r="G20" s="154">
        <f t="shared" ref="G20" si="9">+D20/252*60</f>
        <v>1072.452380952381</v>
      </c>
      <c r="H20" s="154">
        <f t="shared" ref="H20:H21" si="10">+D20/252*121</f>
        <v>2162.7789682539683</v>
      </c>
      <c r="I20" s="154">
        <f t="shared" ref="I20" si="11">+D20/252*187</f>
        <v>3342.4765873015876</v>
      </c>
      <c r="J20" s="154">
        <f t="shared" ref="J20" si="12">+D20</f>
        <v>4504.3</v>
      </c>
      <c r="K20" s="225">
        <f t="shared" si="2"/>
        <v>0</v>
      </c>
      <c r="M20" s="225">
        <f t="shared" si="3"/>
        <v>1090.3265873015873</v>
      </c>
      <c r="N20" s="225">
        <f t="shared" si="4"/>
        <v>1179.6976190476194</v>
      </c>
      <c r="O20" s="225">
        <f t="shared" si="5"/>
        <v>1161.8234126984125</v>
      </c>
      <c r="T20" s="154">
        <v>4504.3</v>
      </c>
      <c r="U20" s="225">
        <f t="shared" si="6"/>
        <v>0</v>
      </c>
    </row>
    <row r="21" spans="1:21">
      <c r="A21" s="165">
        <v>1113</v>
      </c>
      <c r="B21" s="83" t="s">
        <v>827</v>
      </c>
      <c r="C21" s="79"/>
      <c r="D21" s="154">
        <f t="shared" si="8"/>
        <v>740204.34</v>
      </c>
      <c r="E21" s="154">
        <f>700204.34+10000+10000+10000+10000</f>
        <v>740204.34</v>
      </c>
      <c r="F21" s="154" t="s">
        <v>0</v>
      </c>
      <c r="G21" s="154">
        <f>+D21/252*60</f>
        <v>176239.12857142856</v>
      </c>
      <c r="H21" s="154">
        <f t="shared" si="10"/>
        <v>355415.5759523809</v>
      </c>
      <c r="I21" s="154">
        <f>+D21/252*187</f>
        <v>549278.61738095235</v>
      </c>
      <c r="J21" s="154">
        <f>+D21</f>
        <v>740204.34</v>
      </c>
      <c r="K21" s="225">
        <f t="shared" si="2"/>
        <v>0</v>
      </c>
      <c r="M21" s="225">
        <f t="shared" si="3"/>
        <v>179176.44738095233</v>
      </c>
      <c r="N21" s="225">
        <f t="shared" si="4"/>
        <v>193863.04142857145</v>
      </c>
      <c r="O21" s="225">
        <f t="shared" si="5"/>
        <v>190925.72261904762</v>
      </c>
      <c r="T21" s="154">
        <v>522636.185</v>
      </c>
      <c r="U21" s="225">
        <f t="shared" si="6"/>
        <v>217568.15499999997</v>
      </c>
    </row>
    <row r="22" spans="1:21" s="218" customFormat="1" ht="14.25">
      <c r="A22" s="165">
        <v>1120</v>
      </c>
      <c r="B22" s="87" t="s">
        <v>700</v>
      </c>
      <c r="C22" s="152">
        <v>7136</v>
      </c>
      <c r="D22" s="89">
        <f>SUM(D23)</f>
        <v>1216423.1084899595</v>
      </c>
      <c r="E22" s="89">
        <f>SUM(E23)</f>
        <v>1216423.1084899595</v>
      </c>
      <c r="F22" s="89" t="s">
        <v>0</v>
      </c>
      <c r="G22" s="82">
        <f>SUM(G23)</f>
        <v>0</v>
      </c>
      <c r="H22" s="82">
        <f>SUM(H23)</f>
        <v>0</v>
      </c>
      <c r="I22" s="82">
        <f>SUM(I23)</f>
        <v>0</v>
      </c>
      <c r="J22" s="82">
        <f>SUM(J23)</f>
        <v>1216423.1084899595</v>
      </c>
      <c r="K22" s="225">
        <f t="shared" si="2"/>
        <v>0</v>
      </c>
      <c r="M22" s="225">
        <f t="shared" si="3"/>
        <v>0</v>
      </c>
      <c r="N22" s="225">
        <f t="shared" si="4"/>
        <v>0</v>
      </c>
      <c r="O22" s="225">
        <f t="shared" si="5"/>
        <v>1216423.1084899595</v>
      </c>
      <c r="T22" s="89">
        <v>1100071.9819999998</v>
      </c>
      <c r="U22" s="225">
        <f t="shared" si="6"/>
        <v>116351.12648995966</v>
      </c>
    </row>
    <row r="23" spans="1:21" ht="27">
      <c r="A23" s="165">
        <v>1121</v>
      </c>
      <c r="B23" s="83" t="s">
        <v>742</v>
      </c>
      <c r="C23" s="79"/>
      <c r="D23" s="154">
        <f>E23</f>
        <v>1216423.1084899595</v>
      </c>
      <c r="E23" s="154">
        <f>1122548.239+2000+91874.8694899594</f>
        <v>1216423.1084899595</v>
      </c>
      <c r="F23" s="154" t="s">
        <v>0</v>
      </c>
      <c r="G23" s="154"/>
      <c r="H23" s="154"/>
      <c r="I23" s="154"/>
      <c r="J23" s="154">
        <f>+D23</f>
        <v>1216423.1084899595</v>
      </c>
      <c r="K23" s="225">
        <f t="shared" si="2"/>
        <v>0</v>
      </c>
      <c r="M23" s="225">
        <f t="shared" si="3"/>
        <v>0</v>
      </c>
      <c r="N23" s="225">
        <f t="shared" si="4"/>
        <v>0</v>
      </c>
      <c r="O23" s="225">
        <f t="shared" si="5"/>
        <v>1216423.1084899595</v>
      </c>
      <c r="T23" s="154">
        <v>1100071.9819999998</v>
      </c>
      <c r="U23" s="225">
        <f t="shared" si="6"/>
        <v>116351.12648995966</v>
      </c>
    </row>
    <row r="24" spans="1:21" s="218" customFormat="1" ht="42.75">
      <c r="A24" s="165">
        <v>1130</v>
      </c>
      <c r="B24" s="87" t="s">
        <v>701</v>
      </c>
      <c r="C24" s="152">
        <v>7145</v>
      </c>
      <c r="D24" s="89">
        <f>SUM(D25)</f>
        <v>139510</v>
      </c>
      <c r="E24" s="89">
        <f>SUM(E25)</f>
        <v>139510</v>
      </c>
      <c r="F24" s="89" t="s">
        <v>0</v>
      </c>
      <c r="G24" s="82">
        <f>SUM(G25)</f>
        <v>33216.666666666664</v>
      </c>
      <c r="H24" s="82">
        <f>SUM(H25)</f>
        <v>66986.944444444438</v>
      </c>
      <c r="I24" s="82">
        <f>SUM(I25)</f>
        <v>103525.27777777777</v>
      </c>
      <c r="J24" s="82">
        <f>SUM(J25)</f>
        <v>139510</v>
      </c>
      <c r="K24" s="225">
        <f t="shared" si="2"/>
        <v>0</v>
      </c>
      <c r="M24" s="225">
        <f t="shared" si="3"/>
        <v>33770.277777777774</v>
      </c>
      <c r="N24" s="225">
        <f t="shared" si="4"/>
        <v>36538.333333333328</v>
      </c>
      <c r="O24" s="225">
        <f t="shared" si="5"/>
        <v>35984.722222222234</v>
      </c>
      <c r="T24" s="89">
        <v>133106</v>
      </c>
      <c r="U24" s="225">
        <f t="shared" si="6"/>
        <v>6404</v>
      </c>
    </row>
    <row r="25" spans="1:21" ht="67.5">
      <c r="A25" s="165">
        <v>11301</v>
      </c>
      <c r="B25" s="83" t="s">
        <v>838</v>
      </c>
      <c r="C25" s="79">
        <v>7145</v>
      </c>
      <c r="D25" s="154">
        <f>D26+D29+D30+D31+D32+D33+D34+D35+D36+D37+D38+D39+D40+D41+D42+D43+D44+D45+D46</f>
        <v>139510</v>
      </c>
      <c r="E25" s="154">
        <f>E26+E29+E30+E31+E32+E33+E34+E35+E36+E37+E38+E39+E40+E41+E42+E43+E44+E45+E46</f>
        <v>139510</v>
      </c>
      <c r="F25" s="154" t="s">
        <v>0</v>
      </c>
      <c r="G25" s="154">
        <f t="shared" ref="G25:J25" si="13">G26+G29+G30+G31+G32+G33+G34+G35+G36+G37+G38+G39+G40+G41+G42+G43+G44+G45+G46</f>
        <v>33216.666666666664</v>
      </c>
      <c r="H25" s="154">
        <f t="shared" si="13"/>
        <v>66986.944444444438</v>
      </c>
      <c r="I25" s="154">
        <f t="shared" si="13"/>
        <v>103525.27777777777</v>
      </c>
      <c r="J25" s="154">
        <f t="shared" si="13"/>
        <v>139510</v>
      </c>
      <c r="K25" s="225">
        <f t="shared" si="2"/>
        <v>0</v>
      </c>
      <c r="M25" s="225">
        <f t="shared" si="3"/>
        <v>33770.277777777774</v>
      </c>
      <c r="N25" s="225">
        <f t="shared" si="4"/>
        <v>36538.333333333328</v>
      </c>
      <c r="O25" s="225">
        <f t="shared" si="5"/>
        <v>35984.722222222234</v>
      </c>
      <c r="T25" s="154">
        <v>133106</v>
      </c>
      <c r="U25" s="225">
        <f t="shared" si="6"/>
        <v>6404</v>
      </c>
    </row>
    <row r="26" spans="1:21" ht="54">
      <c r="A26" s="165">
        <v>11302</v>
      </c>
      <c r="B26" s="83" t="s">
        <v>839</v>
      </c>
      <c r="C26" s="79"/>
      <c r="D26" s="154">
        <f>SUM(D27:D28)</f>
        <v>11005</v>
      </c>
      <c r="E26" s="154">
        <f>SUM(E27:E28)</f>
        <v>11005</v>
      </c>
      <c r="F26" s="154" t="s">
        <v>0</v>
      </c>
      <c r="G26" s="154">
        <f t="shared" ref="G26:G46" si="14">+D26/252*60</f>
        <v>2620.238095238095</v>
      </c>
      <c r="H26" s="154">
        <f t="shared" ref="H26:H46" si="15">+D26/252*121</f>
        <v>5284.1468253968251</v>
      </c>
      <c r="I26" s="154">
        <f t="shared" ref="I26:I46" si="16">+D26/252*187</f>
        <v>8166.4087301587297</v>
      </c>
      <c r="J26" s="154">
        <f t="shared" ref="J26:J46" si="17">+D26</f>
        <v>11005</v>
      </c>
      <c r="K26" s="225">
        <f t="shared" si="2"/>
        <v>0</v>
      </c>
      <c r="M26" s="225">
        <f t="shared" si="3"/>
        <v>2663.9087301587301</v>
      </c>
      <c r="N26" s="225">
        <f t="shared" si="4"/>
        <v>2882.2619047619046</v>
      </c>
      <c r="O26" s="225">
        <f t="shared" si="5"/>
        <v>2838.5912698412703</v>
      </c>
      <c r="T26" s="154">
        <v>11005</v>
      </c>
      <c r="U26" s="225">
        <f t="shared" si="6"/>
        <v>0</v>
      </c>
    </row>
    <row r="27" spans="1:21" ht="27">
      <c r="A27" s="165">
        <v>113021</v>
      </c>
      <c r="B27" s="85" t="s">
        <v>840</v>
      </c>
      <c r="C27" s="79"/>
      <c r="D27" s="154">
        <f>E27</f>
        <v>10915</v>
      </c>
      <c r="E27" s="154">
        <v>10915</v>
      </c>
      <c r="F27" s="154" t="s">
        <v>0</v>
      </c>
      <c r="G27" s="154">
        <f t="shared" si="14"/>
        <v>2598.8095238095239</v>
      </c>
      <c r="H27" s="154">
        <f t="shared" si="15"/>
        <v>5240.9325396825398</v>
      </c>
      <c r="I27" s="154">
        <f t="shared" si="16"/>
        <v>8099.6230158730159</v>
      </c>
      <c r="J27" s="154">
        <f t="shared" si="17"/>
        <v>10915</v>
      </c>
      <c r="K27" s="225">
        <f t="shared" si="2"/>
        <v>0</v>
      </c>
      <c r="M27" s="225">
        <f t="shared" si="3"/>
        <v>2642.1230158730159</v>
      </c>
      <c r="N27" s="225">
        <f t="shared" si="4"/>
        <v>2858.6904761904761</v>
      </c>
      <c r="O27" s="225">
        <f t="shared" si="5"/>
        <v>2815.3769841269841</v>
      </c>
      <c r="T27" s="154">
        <v>10915</v>
      </c>
      <c r="U27" s="225">
        <f t="shared" si="6"/>
        <v>0</v>
      </c>
    </row>
    <row r="28" spans="1:21">
      <c r="A28" s="165">
        <v>113022</v>
      </c>
      <c r="B28" s="144" t="s">
        <v>702</v>
      </c>
      <c r="C28" s="79"/>
      <c r="D28" s="154">
        <f>E28</f>
        <v>90</v>
      </c>
      <c r="E28" s="154">
        <v>90</v>
      </c>
      <c r="F28" s="154" t="s">
        <v>0</v>
      </c>
      <c r="G28" s="154">
        <f t="shared" si="14"/>
        <v>21.428571428571431</v>
      </c>
      <c r="H28" s="154">
        <f t="shared" si="15"/>
        <v>43.214285714285715</v>
      </c>
      <c r="I28" s="154">
        <f t="shared" si="16"/>
        <v>66.785714285714292</v>
      </c>
      <c r="J28" s="154">
        <f t="shared" si="17"/>
        <v>90</v>
      </c>
      <c r="K28" s="225">
        <f t="shared" si="2"/>
        <v>0</v>
      </c>
      <c r="M28" s="225">
        <f t="shared" si="3"/>
        <v>21.785714285714285</v>
      </c>
      <c r="N28" s="225">
        <f t="shared" si="4"/>
        <v>23.571428571428577</v>
      </c>
      <c r="O28" s="225">
        <f t="shared" si="5"/>
        <v>23.214285714285708</v>
      </c>
      <c r="T28" s="154">
        <v>90</v>
      </c>
      <c r="U28" s="225">
        <f t="shared" si="6"/>
        <v>0</v>
      </c>
    </row>
    <row r="29" spans="1:21" ht="94.5">
      <c r="A29" s="165">
        <v>11303</v>
      </c>
      <c r="B29" s="83" t="s">
        <v>640</v>
      </c>
      <c r="C29" s="79"/>
      <c r="D29" s="154">
        <f>E29</f>
        <v>126</v>
      </c>
      <c r="E29" s="154">
        <v>126</v>
      </c>
      <c r="F29" s="154" t="s">
        <v>0</v>
      </c>
      <c r="G29" s="154">
        <f t="shared" si="14"/>
        <v>30</v>
      </c>
      <c r="H29" s="154">
        <f t="shared" si="15"/>
        <v>60.5</v>
      </c>
      <c r="I29" s="154">
        <f t="shared" si="16"/>
        <v>93.5</v>
      </c>
      <c r="J29" s="154">
        <f t="shared" si="17"/>
        <v>126</v>
      </c>
      <c r="K29" s="225">
        <f t="shared" si="2"/>
        <v>0</v>
      </c>
      <c r="M29" s="225">
        <f t="shared" si="3"/>
        <v>30.5</v>
      </c>
      <c r="N29" s="225">
        <f t="shared" si="4"/>
        <v>33</v>
      </c>
      <c r="O29" s="225">
        <f t="shared" si="5"/>
        <v>32.5</v>
      </c>
      <c r="T29" s="154">
        <v>126</v>
      </c>
      <c r="U29" s="225">
        <f t="shared" si="6"/>
        <v>0</v>
      </c>
    </row>
    <row r="30" spans="1:21" ht="40.5">
      <c r="A30" s="165">
        <v>11304</v>
      </c>
      <c r="B30" s="85" t="s">
        <v>641</v>
      </c>
      <c r="C30" s="79"/>
      <c r="D30" s="154">
        <f>SUM(E30:F30)</f>
        <v>35</v>
      </c>
      <c r="E30" s="154">
        <v>35</v>
      </c>
      <c r="F30" s="154" t="s">
        <v>0</v>
      </c>
      <c r="G30" s="154">
        <f t="shared" si="14"/>
        <v>8.3333333333333339</v>
      </c>
      <c r="H30" s="154">
        <f t="shared" si="15"/>
        <v>16.805555555555557</v>
      </c>
      <c r="I30" s="154">
        <f t="shared" si="16"/>
        <v>25.972222222222225</v>
      </c>
      <c r="J30" s="154">
        <f t="shared" si="17"/>
        <v>35</v>
      </c>
      <c r="K30" s="225">
        <f t="shared" si="2"/>
        <v>0</v>
      </c>
      <c r="M30" s="225">
        <f t="shared" si="3"/>
        <v>8.4722222222222232</v>
      </c>
      <c r="N30" s="225">
        <f t="shared" si="4"/>
        <v>9.1666666666666679</v>
      </c>
      <c r="O30" s="225">
        <f t="shared" si="5"/>
        <v>9.027777777777775</v>
      </c>
      <c r="T30" s="154">
        <v>35</v>
      </c>
      <c r="U30" s="225">
        <f t="shared" si="6"/>
        <v>0</v>
      </c>
    </row>
    <row r="31" spans="1:21" ht="54">
      <c r="A31" s="165">
        <v>11305</v>
      </c>
      <c r="B31" s="85" t="s">
        <v>642</v>
      </c>
      <c r="C31" s="79"/>
      <c r="D31" s="154">
        <f t="shared" ref="D31:D46" si="18">E31</f>
        <v>16800</v>
      </c>
      <c r="E31" s="154">
        <v>16800</v>
      </c>
      <c r="F31" s="154" t="s">
        <v>0</v>
      </c>
      <c r="G31" s="154">
        <f t="shared" si="14"/>
        <v>4000.0000000000005</v>
      </c>
      <c r="H31" s="154">
        <f t="shared" si="15"/>
        <v>8066.666666666667</v>
      </c>
      <c r="I31" s="154">
        <f t="shared" si="16"/>
        <v>12466.666666666668</v>
      </c>
      <c r="J31" s="154">
        <f t="shared" si="17"/>
        <v>16800</v>
      </c>
      <c r="K31" s="225">
        <f t="shared" si="2"/>
        <v>0</v>
      </c>
      <c r="M31" s="225">
        <f t="shared" si="3"/>
        <v>4066.6666666666665</v>
      </c>
      <c r="N31" s="225">
        <f t="shared" si="4"/>
        <v>4400.0000000000009</v>
      </c>
      <c r="O31" s="225">
        <f t="shared" si="5"/>
        <v>4333.3333333333321</v>
      </c>
      <c r="T31" s="154">
        <v>15900</v>
      </c>
      <c r="U31" s="225">
        <f t="shared" si="6"/>
        <v>900</v>
      </c>
    </row>
    <row r="32" spans="1:21" ht="108">
      <c r="A32" s="165">
        <v>11306</v>
      </c>
      <c r="B32" s="83" t="s">
        <v>643</v>
      </c>
      <c r="C32" s="79"/>
      <c r="D32" s="154">
        <f t="shared" si="18"/>
        <v>4320</v>
      </c>
      <c r="E32" s="154">
        <v>4320</v>
      </c>
      <c r="F32" s="154" t="s">
        <v>0</v>
      </c>
      <c r="G32" s="154">
        <f t="shared" si="14"/>
        <v>1028.5714285714284</v>
      </c>
      <c r="H32" s="154">
        <f t="shared" si="15"/>
        <v>2074.2857142857142</v>
      </c>
      <c r="I32" s="154">
        <f t="shared" si="16"/>
        <v>3205.7142857142858</v>
      </c>
      <c r="J32" s="154">
        <f t="shared" si="17"/>
        <v>4320</v>
      </c>
      <c r="K32" s="225">
        <f t="shared" si="2"/>
        <v>0</v>
      </c>
      <c r="M32" s="225">
        <f t="shared" si="3"/>
        <v>1045.7142857142858</v>
      </c>
      <c r="N32" s="225">
        <f t="shared" si="4"/>
        <v>1131.4285714285716</v>
      </c>
      <c r="O32" s="225">
        <f t="shared" si="5"/>
        <v>1114.2857142857142</v>
      </c>
      <c r="T32" s="154">
        <v>3600</v>
      </c>
      <c r="U32" s="225">
        <f t="shared" si="6"/>
        <v>720</v>
      </c>
    </row>
    <row r="33" spans="1:21" ht="54">
      <c r="A33" s="165">
        <v>11307</v>
      </c>
      <c r="B33" s="85" t="s">
        <v>644</v>
      </c>
      <c r="C33" s="79"/>
      <c r="D33" s="154">
        <f t="shared" si="18"/>
        <v>3375</v>
      </c>
      <c r="E33" s="154">
        <v>3375</v>
      </c>
      <c r="F33" s="154" t="s">
        <v>0</v>
      </c>
      <c r="G33" s="154">
        <f t="shared" si="14"/>
        <v>803.57142857142856</v>
      </c>
      <c r="H33" s="154">
        <f t="shared" si="15"/>
        <v>1620.5357142857142</v>
      </c>
      <c r="I33" s="154">
        <f t="shared" si="16"/>
        <v>2504.4642857142858</v>
      </c>
      <c r="J33" s="154">
        <f t="shared" si="17"/>
        <v>3375</v>
      </c>
      <c r="K33" s="225">
        <f t="shared" si="2"/>
        <v>0</v>
      </c>
      <c r="M33" s="225">
        <f t="shared" si="3"/>
        <v>816.96428571428567</v>
      </c>
      <c r="N33" s="225">
        <f t="shared" si="4"/>
        <v>883.92857142857156</v>
      </c>
      <c r="O33" s="225">
        <f t="shared" si="5"/>
        <v>870.53571428571422</v>
      </c>
      <c r="T33" s="154">
        <v>3075</v>
      </c>
      <c r="U33" s="225">
        <f t="shared" si="6"/>
        <v>300</v>
      </c>
    </row>
    <row r="34" spans="1:21" ht="40.5">
      <c r="A34" s="165">
        <v>11308</v>
      </c>
      <c r="B34" s="85" t="s">
        <v>645</v>
      </c>
      <c r="C34" s="79"/>
      <c r="D34" s="154">
        <f t="shared" si="18"/>
        <v>34320</v>
      </c>
      <c r="E34" s="154">
        <v>34320</v>
      </c>
      <c r="F34" s="154" t="s">
        <v>0</v>
      </c>
      <c r="G34" s="154">
        <f t="shared" si="14"/>
        <v>8171.4285714285725</v>
      </c>
      <c r="H34" s="154">
        <f t="shared" si="15"/>
        <v>16479.047619047622</v>
      </c>
      <c r="I34" s="154">
        <f t="shared" si="16"/>
        <v>25467.61904761905</v>
      </c>
      <c r="J34" s="154">
        <f t="shared" si="17"/>
        <v>34320</v>
      </c>
      <c r="K34" s="225">
        <f t="shared" si="2"/>
        <v>0</v>
      </c>
      <c r="M34" s="225">
        <f t="shared" si="3"/>
        <v>8307.6190476190495</v>
      </c>
      <c r="N34" s="225">
        <f t="shared" si="4"/>
        <v>8988.5714285714275</v>
      </c>
      <c r="O34" s="225">
        <f t="shared" si="5"/>
        <v>8852.3809523809505</v>
      </c>
      <c r="T34" s="154">
        <v>34320</v>
      </c>
      <c r="U34" s="225">
        <f t="shared" si="6"/>
        <v>0</v>
      </c>
    </row>
    <row r="35" spans="1:21" ht="27">
      <c r="A35" s="165">
        <v>11309</v>
      </c>
      <c r="B35" s="85" t="s">
        <v>646</v>
      </c>
      <c r="C35" s="79"/>
      <c r="D35" s="154">
        <f t="shared" si="18"/>
        <v>600</v>
      </c>
      <c r="E35" s="154">
        <v>600</v>
      </c>
      <c r="F35" s="154" t="s">
        <v>0</v>
      </c>
      <c r="G35" s="154">
        <f t="shared" si="14"/>
        <v>142.85714285714286</v>
      </c>
      <c r="H35" s="154">
        <f t="shared" si="15"/>
        <v>288.09523809523807</v>
      </c>
      <c r="I35" s="154">
        <f t="shared" si="16"/>
        <v>445.23809523809524</v>
      </c>
      <c r="J35" s="154">
        <f t="shared" si="17"/>
        <v>600</v>
      </c>
      <c r="K35" s="225">
        <f t="shared" si="2"/>
        <v>0</v>
      </c>
      <c r="M35" s="225">
        <f t="shared" si="3"/>
        <v>145.23809523809521</v>
      </c>
      <c r="N35" s="225">
        <f t="shared" si="4"/>
        <v>157.14285714285717</v>
      </c>
      <c r="O35" s="225">
        <f t="shared" si="5"/>
        <v>154.76190476190476</v>
      </c>
      <c r="T35" s="154">
        <v>800</v>
      </c>
      <c r="U35" s="225">
        <f t="shared" si="6"/>
        <v>-200</v>
      </c>
    </row>
    <row r="36" spans="1:21" ht="67.5">
      <c r="A36" s="165">
        <v>11310</v>
      </c>
      <c r="B36" s="85" t="s">
        <v>703</v>
      </c>
      <c r="C36" s="79"/>
      <c r="D36" s="154">
        <f t="shared" si="18"/>
        <v>2064</v>
      </c>
      <c r="E36" s="154">
        <v>2064</v>
      </c>
      <c r="F36" s="154" t="s">
        <v>0</v>
      </c>
      <c r="G36" s="154">
        <f t="shared" si="14"/>
        <v>491.42857142857139</v>
      </c>
      <c r="H36" s="154">
        <f t="shared" si="15"/>
        <v>991.04761904761892</v>
      </c>
      <c r="I36" s="154">
        <f t="shared" si="16"/>
        <v>1531.6190476190475</v>
      </c>
      <c r="J36" s="154">
        <f t="shared" si="17"/>
        <v>2064</v>
      </c>
      <c r="K36" s="225">
        <f t="shared" si="2"/>
        <v>0</v>
      </c>
      <c r="M36" s="225">
        <f t="shared" si="3"/>
        <v>499.61904761904754</v>
      </c>
      <c r="N36" s="225">
        <f t="shared" si="4"/>
        <v>540.57142857142856</v>
      </c>
      <c r="O36" s="225">
        <f t="shared" si="5"/>
        <v>532.38095238095252</v>
      </c>
      <c r="T36" s="154">
        <v>2100</v>
      </c>
      <c r="U36" s="225">
        <f t="shared" si="6"/>
        <v>-36</v>
      </c>
    </row>
    <row r="37" spans="1:21" ht="40.5">
      <c r="A37" s="165">
        <v>11311</v>
      </c>
      <c r="B37" s="85" t="s">
        <v>647</v>
      </c>
      <c r="C37" s="79"/>
      <c r="D37" s="154">
        <f t="shared" si="18"/>
        <v>8366</v>
      </c>
      <c r="E37" s="154">
        <v>8366</v>
      </c>
      <c r="F37" s="154" t="s">
        <v>0</v>
      </c>
      <c r="G37" s="154">
        <f t="shared" si="14"/>
        <v>1991.9047619047617</v>
      </c>
      <c r="H37" s="154">
        <f t="shared" si="15"/>
        <v>4017.0079365079364</v>
      </c>
      <c r="I37" s="154">
        <f t="shared" si="16"/>
        <v>6208.103174603174</v>
      </c>
      <c r="J37" s="154">
        <f t="shared" si="17"/>
        <v>8366</v>
      </c>
      <c r="K37" s="225">
        <f t="shared" si="2"/>
        <v>0</v>
      </c>
      <c r="M37" s="225">
        <f t="shared" si="3"/>
        <v>2025.1031746031747</v>
      </c>
      <c r="N37" s="225">
        <f t="shared" si="4"/>
        <v>2191.0952380952376</v>
      </c>
      <c r="O37" s="225">
        <f t="shared" si="5"/>
        <v>2157.896825396826</v>
      </c>
      <c r="T37" s="154">
        <v>7156</v>
      </c>
      <c r="U37" s="225">
        <f t="shared" si="6"/>
        <v>1210</v>
      </c>
    </row>
    <row r="38" spans="1:21" ht="54">
      <c r="A38" s="165">
        <v>11312</v>
      </c>
      <c r="B38" s="85" t="s">
        <v>704</v>
      </c>
      <c r="C38" s="79"/>
      <c r="D38" s="154">
        <f t="shared" si="18"/>
        <v>125</v>
      </c>
      <c r="E38" s="154">
        <v>125</v>
      </c>
      <c r="F38" s="154" t="s">
        <v>0</v>
      </c>
      <c r="G38" s="154">
        <f t="shared" si="14"/>
        <v>29.761904761904763</v>
      </c>
      <c r="H38" s="154">
        <f t="shared" si="15"/>
        <v>60.019841269841272</v>
      </c>
      <c r="I38" s="154">
        <f t="shared" si="16"/>
        <v>92.757936507936506</v>
      </c>
      <c r="J38" s="154">
        <f t="shared" si="17"/>
        <v>125</v>
      </c>
      <c r="K38" s="225">
        <f t="shared" si="2"/>
        <v>0</v>
      </c>
      <c r="M38" s="225">
        <f t="shared" si="3"/>
        <v>30.25793650793651</v>
      </c>
      <c r="N38" s="225">
        <f t="shared" si="4"/>
        <v>32.738095238095234</v>
      </c>
      <c r="O38" s="225">
        <f t="shared" si="5"/>
        <v>32.242063492063494</v>
      </c>
      <c r="T38" s="154">
        <v>125</v>
      </c>
      <c r="U38" s="225">
        <f t="shared" si="6"/>
        <v>0</v>
      </c>
    </row>
    <row r="39" spans="1:21" ht="27">
      <c r="A39" s="165">
        <v>11313</v>
      </c>
      <c r="B39" s="85" t="s">
        <v>705</v>
      </c>
      <c r="C39" s="79"/>
      <c r="D39" s="154">
        <f t="shared" si="18"/>
        <v>54405</v>
      </c>
      <c r="E39" s="154">
        <v>54405</v>
      </c>
      <c r="F39" s="154" t="s">
        <v>0</v>
      </c>
      <c r="G39" s="154">
        <f t="shared" si="14"/>
        <v>12953.571428571428</v>
      </c>
      <c r="H39" s="154">
        <f t="shared" si="15"/>
        <v>26123.035714285714</v>
      </c>
      <c r="I39" s="154">
        <f t="shared" si="16"/>
        <v>40371.964285714283</v>
      </c>
      <c r="J39" s="154">
        <f t="shared" si="17"/>
        <v>54405</v>
      </c>
      <c r="K39" s="225">
        <f t="shared" si="2"/>
        <v>0</v>
      </c>
      <c r="M39" s="225">
        <f t="shared" si="3"/>
        <v>13169.464285714286</v>
      </c>
      <c r="N39" s="225">
        <f t="shared" si="4"/>
        <v>14248.928571428569</v>
      </c>
      <c r="O39" s="225">
        <f t="shared" si="5"/>
        <v>14033.035714285717</v>
      </c>
      <c r="T39" s="154">
        <v>51264</v>
      </c>
      <c r="U39" s="225">
        <f t="shared" si="6"/>
        <v>3141</v>
      </c>
    </row>
    <row r="40" spans="1:21" ht="81">
      <c r="A40" s="165">
        <v>11314</v>
      </c>
      <c r="B40" s="85" t="s">
        <v>648</v>
      </c>
      <c r="C40" s="79"/>
      <c r="D40" s="154">
        <f t="shared" si="18"/>
        <v>900</v>
      </c>
      <c r="E40" s="154">
        <v>900</v>
      </c>
      <c r="F40" s="154" t="s">
        <v>0</v>
      </c>
      <c r="G40" s="154">
        <f t="shared" si="14"/>
        <v>214.28571428571431</v>
      </c>
      <c r="H40" s="154">
        <f t="shared" si="15"/>
        <v>432.14285714285717</v>
      </c>
      <c r="I40" s="154">
        <f t="shared" si="16"/>
        <v>667.85714285714289</v>
      </c>
      <c r="J40" s="154">
        <f t="shared" si="17"/>
        <v>900</v>
      </c>
      <c r="K40" s="225">
        <f t="shared" si="2"/>
        <v>0</v>
      </c>
      <c r="M40" s="225">
        <f t="shared" si="3"/>
        <v>217.85714285714286</v>
      </c>
      <c r="N40" s="225">
        <f t="shared" si="4"/>
        <v>235.71428571428572</v>
      </c>
      <c r="O40" s="225">
        <f t="shared" si="5"/>
        <v>232.14285714285711</v>
      </c>
      <c r="T40" s="154">
        <v>900</v>
      </c>
      <c r="U40" s="225">
        <f t="shared" si="6"/>
        <v>0</v>
      </c>
    </row>
    <row r="41" spans="1:21" ht="54">
      <c r="A41" s="165">
        <v>11315</v>
      </c>
      <c r="B41" s="85" t="s">
        <v>649</v>
      </c>
      <c r="C41" s="79"/>
      <c r="D41" s="154">
        <f t="shared" si="18"/>
        <v>0</v>
      </c>
      <c r="E41" s="154">
        <v>0</v>
      </c>
      <c r="F41" s="154" t="s">
        <v>0</v>
      </c>
      <c r="G41" s="154">
        <f t="shared" si="14"/>
        <v>0</v>
      </c>
      <c r="H41" s="154">
        <f t="shared" si="15"/>
        <v>0</v>
      </c>
      <c r="I41" s="154">
        <f t="shared" si="16"/>
        <v>0</v>
      </c>
      <c r="J41" s="154">
        <f t="shared" si="17"/>
        <v>0</v>
      </c>
      <c r="K41" s="225">
        <f t="shared" si="2"/>
        <v>0</v>
      </c>
      <c r="M41" s="225">
        <f t="shared" si="3"/>
        <v>0</v>
      </c>
      <c r="N41" s="225">
        <f t="shared" si="4"/>
        <v>0</v>
      </c>
      <c r="O41" s="225">
        <f t="shared" si="5"/>
        <v>0</v>
      </c>
      <c r="T41" s="154">
        <v>0</v>
      </c>
      <c r="U41" s="225">
        <f t="shared" si="6"/>
        <v>0</v>
      </c>
    </row>
    <row r="42" spans="1:21" ht="54">
      <c r="A42" s="165">
        <v>11316</v>
      </c>
      <c r="B42" s="85" t="s">
        <v>650</v>
      </c>
      <c r="C42" s="79"/>
      <c r="D42" s="154">
        <f t="shared" si="18"/>
        <v>1500</v>
      </c>
      <c r="E42" s="154">
        <v>1500</v>
      </c>
      <c r="F42" s="154" t="s">
        <v>0</v>
      </c>
      <c r="G42" s="154">
        <f t="shared" si="14"/>
        <v>357.14285714285717</v>
      </c>
      <c r="H42" s="154">
        <f t="shared" si="15"/>
        <v>720.2380952380953</v>
      </c>
      <c r="I42" s="154">
        <f t="shared" si="16"/>
        <v>1113.0952380952381</v>
      </c>
      <c r="J42" s="154">
        <f t="shared" si="17"/>
        <v>1500</v>
      </c>
      <c r="K42" s="225">
        <f t="shared" si="2"/>
        <v>0</v>
      </c>
      <c r="M42" s="225">
        <f t="shared" si="3"/>
        <v>363.09523809523813</v>
      </c>
      <c r="N42" s="225">
        <f t="shared" si="4"/>
        <v>392.85714285714278</v>
      </c>
      <c r="O42" s="225">
        <f t="shared" si="5"/>
        <v>386.90476190476193</v>
      </c>
      <c r="T42" s="154">
        <v>1500</v>
      </c>
      <c r="U42" s="225">
        <f t="shared" si="6"/>
        <v>0</v>
      </c>
    </row>
    <row r="43" spans="1:21" ht="40.5">
      <c r="A43" s="165">
        <v>11317</v>
      </c>
      <c r="B43" s="85" t="s">
        <v>651</v>
      </c>
      <c r="C43" s="79"/>
      <c r="D43" s="154">
        <f t="shared" si="18"/>
        <v>0</v>
      </c>
      <c r="E43" s="154">
        <v>0</v>
      </c>
      <c r="F43" s="154" t="s">
        <v>0</v>
      </c>
      <c r="G43" s="154">
        <f t="shared" si="14"/>
        <v>0</v>
      </c>
      <c r="H43" s="154">
        <f t="shared" si="15"/>
        <v>0</v>
      </c>
      <c r="I43" s="154">
        <f t="shared" si="16"/>
        <v>0</v>
      </c>
      <c r="J43" s="154">
        <f t="shared" si="17"/>
        <v>0</v>
      </c>
      <c r="K43" s="225">
        <f t="shared" si="2"/>
        <v>0</v>
      </c>
      <c r="M43" s="225">
        <f t="shared" si="3"/>
        <v>0</v>
      </c>
      <c r="N43" s="225">
        <f t="shared" si="4"/>
        <v>0</v>
      </c>
      <c r="O43" s="225">
        <f t="shared" si="5"/>
        <v>0</v>
      </c>
      <c r="T43" s="154">
        <v>0</v>
      </c>
      <c r="U43" s="225">
        <f t="shared" si="6"/>
        <v>0</v>
      </c>
    </row>
    <row r="44" spans="1:21" ht="40.5">
      <c r="A44" s="165">
        <v>11318</v>
      </c>
      <c r="B44" s="85" t="s">
        <v>652</v>
      </c>
      <c r="C44" s="79"/>
      <c r="D44" s="154">
        <f t="shared" si="18"/>
        <v>0</v>
      </c>
      <c r="E44" s="154">
        <v>0</v>
      </c>
      <c r="F44" s="154" t="s">
        <v>0</v>
      </c>
      <c r="G44" s="154">
        <f t="shared" si="14"/>
        <v>0</v>
      </c>
      <c r="H44" s="154">
        <f t="shared" si="15"/>
        <v>0</v>
      </c>
      <c r="I44" s="154">
        <f t="shared" si="16"/>
        <v>0</v>
      </c>
      <c r="J44" s="154">
        <f t="shared" si="17"/>
        <v>0</v>
      </c>
      <c r="K44" s="225">
        <f t="shared" si="2"/>
        <v>0</v>
      </c>
      <c r="M44" s="225">
        <f t="shared" si="3"/>
        <v>0</v>
      </c>
      <c r="N44" s="225">
        <f t="shared" si="4"/>
        <v>0</v>
      </c>
      <c r="O44" s="225">
        <f t="shared" si="5"/>
        <v>0</v>
      </c>
      <c r="T44" s="154">
        <v>0</v>
      </c>
      <c r="U44" s="225">
        <f t="shared" si="6"/>
        <v>0</v>
      </c>
    </row>
    <row r="45" spans="1:21" ht="40.5">
      <c r="A45" s="165">
        <v>11319</v>
      </c>
      <c r="B45" s="85" t="s">
        <v>871</v>
      </c>
      <c r="C45" s="79"/>
      <c r="D45" s="154">
        <f t="shared" si="18"/>
        <v>114</v>
      </c>
      <c r="E45" s="154">
        <v>114</v>
      </c>
      <c r="F45" s="154" t="s">
        <v>0</v>
      </c>
      <c r="G45" s="154">
        <f t="shared" si="14"/>
        <v>27.142857142857142</v>
      </c>
      <c r="H45" s="154">
        <f t="shared" si="15"/>
        <v>54.738095238095241</v>
      </c>
      <c r="I45" s="154">
        <f t="shared" si="16"/>
        <v>84.595238095238102</v>
      </c>
      <c r="J45" s="154">
        <f t="shared" si="17"/>
        <v>114</v>
      </c>
      <c r="K45" s="225">
        <f t="shared" si="2"/>
        <v>0</v>
      </c>
      <c r="M45" s="225">
        <f t="shared" si="3"/>
        <v>27.595238095238098</v>
      </c>
      <c r="N45" s="225">
        <f t="shared" si="4"/>
        <v>29.857142857142861</v>
      </c>
      <c r="O45" s="225">
        <f t="shared" si="5"/>
        <v>29.404761904761898</v>
      </c>
      <c r="T45" s="154">
        <v>120</v>
      </c>
      <c r="U45" s="225">
        <f t="shared" si="6"/>
        <v>-6</v>
      </c>
    </row>
    <row r="46" spans="1:21">
      <c r="A46" s="165">
        <v>11320</v>
      </c>
      <c r="B46" s="85" t="s">
        <v>706</v>
      </c>
      <c r="C46" s="79"/>
      <c r="D46" s="154">
        <f t="shared" si="18"/>
        <v>1455</v>
      </c>
      <c r="E46" s="154">
        <f>1080+375</f>
        <v>1455</v>
      </c>
      <c r="F46" s="154" t="s">
        <v>0</v>
      </c>
      <c r="G46" s="154">
        <f t="shared" si="14"/>
        <v>346.42857142857144</v>
      </c>
      <c r="H46" s="154">
        <f t="shared" si="15"/>
        <v>698.63095238095241</v>
      </c>
      <c r="I46" s="154">
        <f t="shared" si="16"/>
        <v>1079.702380952381</v>
      </c>
      <c r="J46" s="154">
        <f t="shared" si="17"/>
        <v>1455</v>
      </c>
      <c r="K46" s="225">
        <f t="shared" si="2"/>
        <v>0</v>
      </c>
      <c r="M46" s="225">
        <f t="shared" si="3"/>
        <v>352.20238095238096</v>
      </c>
      <c r="N46" s="225">
        <f t="shared" si="4"/>
        <v>381.07142857142856</v>
      </c>
      <c r="O46" s="225">
        <f t="shared" si="5"/>
        <v>375.29761904761904</v>
      </c>
      <c r="T46" s="154">
        <v>1080</v>
      </c>
      <c r="U46" s="225">
        <f t="shared" si="6"/>
        <v>375</v>
      </c>
    </row>
    <row r="47" spans="1:21" ht="42.75">
      <c r="A47" s="156">
        <v>1150</v>
      </c>
      <c r="B47" s="87" t="s">
        <v>707</v>
      </c>
      <c r="C47" s="152">
        <v>7146</v>
      </c>
      <c r="D47" s="89">
        <f>SUM(D48)</f>
        <v>55000</v>
      </c>
      <c r="E47" s="89">
        <f>SUM(E48)</f>
        <v>55000</v>
      </c>
      <c r="F47" s="89" t="s">
        <v>0</v>
      </c>
      <c r="G47" s="89">
        <f t="shared" ref="G47:J47" si="19">SUM(G48)</f>
        <v>13095.238095238095</v>
      </c>
      <c r="H47" s="89">
        <f t="shared" si="19"/>
        <v>26408.730158730155</v>
      </c>
      <c r="I47" s="89">
        <f t="shared" si="19"/>
        <v>40813.492063492064</v>
      </c>
      <c r="J47" s="89">
        <f t="shared" si="19"/>
        <v>55000</v>
      </c>
      <c r="K47" s="225">
        <f t="shared" si="2"/>
        <v>0</v>
      </c>
      <c r="M47" s="225">
        <f t="shared" si="3"/>
        <v>13313.49206349206</v>
      </c>
      <c r="N47" s="225">
        <f t="shared" si="4"/>
        <v>14404.761904761908</v>
      </c>
      <c r="O47" s="225">
        <f t="shared" si="5"/>
        <v>14186.507936507936</v>
      </c>
      <c r="T47" s="89">
        <v>55000</v>
      </c>
      <c r="U47" s="225">
        <f t="shared" si="6"/>
        <v>0</v>
      </c>
    </row>
    <row r="48" spans="1:21" ht="27">
      <c r="A48" s="155">
        <v>1151</v>
      </c>
      <c r="B48" s="83" t="s">
        <v>841</v>
      </c>
      <c r="C48" s="79"/>
      <c r="D48" s="154">
        <f>SUM(D49,D50)</f>
        <v>55000</v>
      </c>
      <c r="E48" s="154">
        <f>SUM(E49,E50)</f>
        <v>55000</v>
      </c>
      <c r="F48" s="154" t="s">
        <v>0</v>
      </c>
      <c r="G48" s="154">
        <f t="shared" ref="G48:J48" si="20">SUM(G49,G50)</f>
        <v>13095.238095238095</v>
      </c>
      <c r="H48" s="154">
        <f t="shared" si="20"/>
        <v>26408.730158730155</v>
      </c>
      <c r="I48" s="154">
        <f t="shared" si="20"/>
        <v>40813.492063492064</v>
      </c>
      <c r="J48" s="154">
        <f t="shared" si="20"/>
        <v>55000</v>
      </c>
      <c r="K48" s="225">
        <f t="shared" si="2"/>
        <v>0</v>
      </c>
      <c r="M48" s="225">
        <f t="shared" si="3"/>
        <v>13313.49206349206</v>
      </c>
      <c r="N48" s="225">
        <f t="shared" si="4"/>
        <v>14404.761904761908</v>
      </c>
      <c r="O48" s="225">
        <f t="shared" si="5"/>
        <v>14186.507936507936</v>
      </c>
      <c r="T48" s="154">
        <v>55000</v>
      </c>
      <c r="U48" s="225">
        <f t="shared" si="6"/>
        <v>0</v>
      </c>
    </row>
    <row r="49" spans="1:21" s="218" customFormat="1" ht="108">
      <c r="A49" s="155">
        <v>1152</v>
      </c>
      <c r="B49" s="83" t="s">
        <v>833</v>
      </c>
      <c r="C49" s="79"/>
      <c r="D49" s="154">
        <f>SUM(E49:F49)</f>
        <v>13000</v>
      </c>
      <c r="E49" s="154">
        <v>13000</v>
      </c>
      <c r="F49" s="154" t="s">
        <v>0</v>
      </c>
      <c r="G49" s="154">
        <f t="shared" ref="G49:G50" si="21">+D49/252*60</f>
        <v>3095.2380952380954</v>
      </c>
      <c r="H49" s="154">
        <f t="shared" ref="H49:H50" si="22">+D49/252*121</f>
        <v>6242.063492063492</v>
      </c>
      <c r="I49" s="154">
        <f t="shared" ref="I49:I50" si="23">+D49/252*187</f>
        <v>9646.8253968253975</v>
      </c>
      <c r="J49" s="154">
        <f t="shared" ref="J49:J50" si="24">+D49</f>
        <v>13000</v>
      </c>
      <c r="K49" s="225">
        <f t="shared" si="2"/>
        <v>0</v>
      </c>
      <c r="M49" s="225">
        <f t="shared" si="3"/>
        <v>3146.8253968253966</v>
      </c>
      <c r="N49" s="225">
        <f t="shared" si="4"/>
        <v>3404.7619047619055</v>
      </c>
      <c r="O49" s="225">
        <f t="shared" si="5"/>
        <v>3353.1746031746025</v>
      </c>
      <c r="T49" s="154">
        <v>13000</v>
      </c>
      <c r="U49" s="225">
        <f t="shared" si="6"/>
        <v>0</v>
      </c>
    </row>
    <row r="50" spans="1:21" ht="94.5">
      <c r="A50" s="158">
        <v>1153</v>
      </c>
      <c r="B50" s="83" t="s">
        <v>708</v>
      </c>
      <c r="C50" s="79"/>
      <c r="D50" s="154">
        <f>SUM(E50:F50)</f>
        <v>42000</v>
      </c>
      <c r="E50" s="154">
        <v>42000</v>
      </c>
      <c r="F50" s="154" t="s">
        <v>0</v>
      </c>
      <c r="G50" s="154">
        <f t="shared" si="21"/>
        <v>10000</v>
      </c>
      <c r="H50" s="154">
        <f t="shared" si="22"/>
        <v>20166.666666666664</v>
      </c>
      <c r="I50" s="154">
        <f t="shared" si="23"/>
        <v>31166.666666666664</v>
      </c>
      <c r="J50" s="154">
        <f t="shared" si="24"/>
        <v>42000</v>
      </c>
      <c r="K50" s="225">
        <f t="shared" si="2"/>
        <v>0</v>
      </c>
      <c r="M50" s="225">
        <f t="shared" si="3"/>
        <v>10166.666666666664</v>
      </c>
      <c r="N50" s="225">
        <f t="shared" si="4"/>
        <v>11000</v>
      </c>
      <c r="O50" s="225">
        <f t="shared" si="5"/>
        <v>10833.333333333336</v>
      </c>
      <c r="T50" s="154">
        <v>42000</v>
      </c>
      <c r="U50" s="225">
        <f t="shared" si="6"/>
        <v>0</v>
      </c>
    </row>
    <row r="51" spans="1:21" ht="28.5">
      <c r="A51" s="156">
        <v>1160</v>
      </c>
      <c r="B51" s="87" t="s">
        <v>709</v>
      </c>
      <c r="C51" s="152">
        <v>7161</v>
      </c>
      <c r="D51" s="89">
        <f>SUM(D52,D56)</f>
        <v>0</v>
      </c>
      <c r="E51" s="89">
        <f>SUM(E52,E56)</f>
        <v>0</v>
      </c>
      <c r="F51" s="89" t="s">
        <v>0</v>
      </c>
      <c r="G51" s="89">
        <f t="shared" ref="G51:J51" si="25">SUM(G52,G56)</f>
        <v>0</v>
      </c>
      <c r="H51" s="89">
        <f t="shared" si="25"/>
        <v>0</v>
      </c>
      <c r="I51" s="89">
        <f t="shared" si="25"/>
        <v>0</v>
      </c>
      <c r="J51" s="89">
        <f t="shared" si="25"/>
        <v>0</v>
      </c>
      <c r="K51" s="225">
        <f t="shared" si="2"/>
        <v>0</v>
      </c>
      <c r="M51" s="225">
        <f t="shared" si="3"/>
        <v>0</v>
      </c>
      <c r="N51" s="225">
        <f t="shared" si="4"/>
        <v>0</v>
      </c>
      <c r="O51" s="225">
        <f t="shared" si="5"/>
        <v>0</v>
      </c>
      <c r="T51" s="89">
        <v>0</v>
      </c>
      <c r="U51" s="225">
        <f t="shared" si="6"/>
        <v>0</v>
      </c>
    </row>
    <row r="52" spans="1:21" ht="67.5">
      <c r="A52" s="155">
        <v>1161</v>
      </c>
      <c r="B52" s="83" t="s">
        <v>834</v>
      </c>
      <c r="C52" s="79"/>
      <c r="D52" s="154">
        <f>SUM(D53:D55)</f>
        <v>0</v>
      </c>
      <c r="E52" s="154">
        <f>SUM(E53:E55)</f>
        <v>0</v>
      </c>
      <c r="F52" s="154" t="s">
        <v>0</v>
      </c>
      <c r="G52" s="154">
        <f t="shared" ref="G52:G56" si="26">+D52/252*60</f>
        <v>0</v>
      </c>
      <c r="H52" s="154">
        <f t="shared" ref="H52:H56" si="27">+D52/252*121</f>
        <v>0</v>
      </c>
      <c r="I52" s="154">
        <f t="shared" ref="I52:I56" si="28">+D52/252*187</f>
        <v>0</v>
      </c>
      <c r="J52" s="154">
        <f t="shared" ref="J52:J56" si="29">+D52</f>
        <v>0</v>
      </c>
      <c r="K52" s="225">
        <f t="shared" si="2"/>
        <v>0</v>
      </c>
      <c r="M52" s="225">
        <f t="shared" si="3"/>
        <v>0</v>
      </c>
      <c r="N52" s="225">
        <f t="shared" si="4"/>
        <v>0</v>
      </c>
      <c r="O52" s="225">
        <f t="shared" si="5"/>
        <v>0</v>
      </c>
      <c r="T52" s="154">
        <v>0</v>
      </c>
      <c r="U52" s="225">
        <f t="shared" si="6"/>
        <v>0</v>
      </c>
    </row>
    <row r="53" spans="1:21" s="218" customFormat="1" ht="27">
      <c r="A53" s="159">
        <v>1162</v>
      </c>
      <c r="B53" s="85" t="s">
        <v>743</v>
      </c>
      <c r="C53" s="79"/>
      <c r="D53" s="154">
        <f>SUM(E53:F53)</f>
        <v>0</v>
      </c>
      <c r="E53" s="154">
        <v>0</v>
      </c>
      <c r="F53" s="154" t="s">
        <v>0</v>
      </c>
      <c r="G53" s="154">
        <f t="shared" si="26"/>
        <v>0</v>
      </c>
      <c r="H53" s="154">
        <f t="shared" si="27"/>
        <v>0</v>
      </c>
      <c r="I53" s="154">
        <f t="shared" si="28"/>
        <v>0</v>
      </c>
      <c r="J53" s="154">
        <f t="shared" si="29"/>
        <v>0</v>
      </c>
      <c r="K53" s="225">
        <f t="shared" si="2"/>
        <v>0</v>
      </c>
      <c r="M53" s="225">
        <f t="shared" si="3"/>
        <v>0</v>
      </c>
      <c r="N53" s="225">
        <f t="shared" si="4"/>
        <v>0</v>
      </c>
      <c r="O53" s="225">
        <f t="shared" si="5"/>
        <v>0</v>
      </c>
      <c r="T53" s="154">
        <v>0</v>
      </c>
      <c r="U53" s="225">
        <f t="shared" si="6"/>
        <v>0</v>
      </c>
    </row>
    <row r="54" spans="1:21">
      <c r="A54" s="159">
        <v>1163</v>
      </c>
      <c r="B54" s="144" t="s">
        <v>710</v>
      </c>
      <c r="C54" s="79"/>
      <c r="D54" s="154">
        <f>SUM(E54:F54)</f>
        <v>0</v>
      </c>
      <c r="E54" s="160">
        <v>0</v>
      </c>
      <c r="F54" s="154" t="s">
        <v>0</v>
      </c>
      <c r="G54" s="154">
        <f t="shared" si="26"/>
        <v>0</v>
      </c>
      <c r="H54" s="154">
        <f t="shared" si="27"/>
        <v>0</v>
      </c>
      <c r="I54" s="154">
        <f t="shared" si="28"/>
        <v>0</v>
      </c>
      <c r="J54" s="154">
        <f t="shared" si="29"/>
        <v>0</v>
      </c>
      <c r="K54" s="225">
        <f t="shared" si="2"/>
        <v>0</v>
      </c>
      <c r="M54" s="225">
        <f t="shared" si="3"/>
        <v>0</v>
      </c>
      <c r="N54" s="225">
        <f t="shared" si="4"/>
        <v>0</v>
      </c>
      <c r="O54" s="225">
        <f t="shared" si="5"/>
        <v>0</v>
      </c>
      <c r="T54" s="154">
        <v>0</v>
      </c>
      <c r="U54" s="225">
        <f t="shared" si="6"/>
        <v>0</v>
      </c>
    </row>
    <row r="55" spans="1:21" ht="54">
      <c r="A55" s="159">
        <v>1164</v>
      </c>
      <c r="B55" s="144" t="s">
        <v>711</v>
      </c>
      <c r="C55" s="79"/>
      <c r="D55" s="154">
        <f>SUM(E55:F55)</f>
        <v>0</v>
      </c>
      <c r="E55" s="160">
        <v>0</v>
      </c>
      <c r="F55" s="154" t="s">
        <v>0</v>
      </c>
      <c r="G55" s="154">
        <f t="shared" si="26"/>
        <v>0</v>
      </c>
      <c r="H55" s="154">
        <f t="shared" si="27"/>
        <v>0</v>
      </c>
      <c r="I55" s="154">
        <f t="shared" si="28"/>
        <v>0</v>
      </c>
      <c r="J55" s="154">
        <f t="shared" si="29"/>
        <v>0</v>
      </c>
      <c r="K55" s="225">
        <f t="shared" si="2"/>
        <v>0</v>
      </c>
      <c r="M55" s="225">
        <f t="shared" si="3"/>
        <v>0</v>
      </c>
      <c r="N55" s="225">
        <f t="shared" si="4"/>
        <v>0</v>
      </c>
      <c r="O55" s="225">
        <f t="shared" si="5"/>
        <v>0</v>
      </c>
      <c r="T55" s="154">
        <v>0</v>
      </c>
      <c r="U55" s="225">
        <f t="shared" si="6"/>
        <v>0</v>
      </c>
    </row>
    <row r="56" spans="1:21" ht="81">
      <c r="A56" s="159">
        <v>1165</v>
      </c>
      <c r="B56" s="83" t="s">
        <v>712</v>
      </c>
      <c r="C56" s="79"/>
      <c r="D56" s="154">
        <f>SUM(E56:F56)</f>
        <v>0</v>
      </c>
      <c r="E56" s="160">
        <v>0</v>
      </c>
      <c r="F56" s="154" t="s">
        <v>0</v>
      </c>
      <c r="G56" s="154">
        <f t="shared" si="26"/>
        <v>0</v>
      </c>
      <c r="H56" s="154">
        <f t="shared" si="27"/>
        <v>0</v>
      </c>
      <c r="I56" s="154">
        <f t="shared" si="28"/>
        <v>0</v>
      </c>
      <c r="J56" s="154">
        <f t="shared" si="29"/>
        <v>0</v>
      </c>
      <c r="K56" s="225">
        <f t="shared" si="2"/>
        <v>0</v>
      </c>
      <c r="M56" s="225">
        <f t="shared" si="3"/>
        <v>0</v>
      </c>
      <c r="N56" s="225">
        <f t="shared" si="4"/>
        <v>0</v>
      </c>
      <c r="O56" s="225">
        <f t="shared" si="5"/>
        <v>0</v>
      </c>
      <c r="T56" s="154">
        <v>0</v>
      </c>
      <c r="U56" s="225">
        <f t="shared" si="6"/>
        <v>0</v>
      </c>
    </row>
    <row r="57" spans="1:21" ht="42.75">
      <c r="A57" s="156">
        <v>1200</v>
      </c>
      <c r="B57" s="87" t="s">
        <v>713</v>
      </c>
      <c r="C57" s="152">
        <v>7300</v>
      </c>
      <c r="D57" s="89">
        <f t="shared" ref="D57:F57" si="30">SUM(D58,D60,D62,D64,D66,D73)</f>
        <v>4453277.6871730192</v>
      </c>
      <c r="E57" s="89">
        <f t="shared" ref="E57" si="31">SUM(E58,E60,E62,E64,E66,E73)</f>
        <v>4453277.6871730192</v>
      </c>
      <c r="F57" s="89">
        <f t="shared" si="30"/>
        <v>0</v>
      </c>
      <c r="G57" s="89">
        <f t="shared" ref="G57:J57" si="32">SUM(G58,G60,G62,G64,G66,G73)</f>
        <v>1113319.4217932548</v>
      </c>
      <c r="H57" s="89">
        <f t="shared" si="32"/>
        <v>2226638.8435865096</v>
      </c>
      <c r="I57" s="89">
        <f t="shared" si="32"/>
        <v>3339958.2653797641</v>
      </c>
      <c r="J57" s="89">
        <f t="shared" si="32"/>
        <v>4453277.6871730192</v>
      </c>
      <c r="K57" s="225">
        <f t="shared" si="2"/>
        <v>0</v>
      </c>
      <c r="M57" s="225">
        <f t="shared" si="3"/>
        <v>1113319.4217932548</v>
      </c>
      <c r="N57" s="225">
        <f t="shared" si="4"/>
        <v>1113319.4217932546</v>
      </c>
      <c r="O57" s="225">
        <f t="shared" si="5"/>
        <v>1113319.421793255</v>
      </c>
      <c r="T57" s="89">
        <v>5177400.3279999997</v>
      </c>
      <c r="U57" s="225">
        <f t="shared" si="6"/>
        <v>-724122.64082698058</v>
      </c>
    </row>
    <row r="58" spans="1:21" ht="57">
      <c r="A58" s="156">
        <v>1210</v>
      </c>
      <c r="B58" s="87" t="s">
        <v>744</v>
      </c>
      <c r="C58" s="152">
        <v>7311</v>
      </c>
      <c r="D58" s="89">
        <f>SUM(D59)</f>
        <v>0</v>
      </c>
      <c r="E58" s="89">
        <f>SUM(E59)</f>
        <v>0</v>
      </c>
      <c r="F58" s="89" t="s">
        <v>0</v>
      </c>
      <c r="G58" s="89">
        <f t="shared" ref="G58:J58" si="33">SUM(G59)</f>
        <v>0</v>
      </c>
      <c r="H58" s="89">
        <f t="shared" si="33"/>
        <v>0</v>
      </c>
      <c r="I58" s="89">
        <f t="shared" si="33"/>
        <v>0</v>
      </c>
      <c r="J58" s="89">
        <f t="shared" si="33"/>
        <v>0</v>
      </c>
      <c r="K58" s="225">
        <f t="shared" si="2"/>
        <v>0</v>
      </c>
      <c r="M58" s="225">
        <f t="shared" si="3"/>
        <v>0</v>
      </c>
      <c r="N58" s="225">
        <f t="shared" si="4"/>
        <v>0</v>
      </c>
      <c r="O58" s="225">
        <f t="shared" si="5"/>
        <v>0</v>
      </c>
      <c r="T58" s="89">
        <v>0</v>
      </c>
      <c r="U58" s="225">
        <f t="shared" si="6"/>
        <v>0</v>
      </c>
    </row>
    <row r="59" spans="1:21" s="218" customFormat="1" ht="81">
      <c r="A59" s="155">
        <v>1211</v>
      </c>
      <c r="B59" s="83" t="s">
        <v>745</v>
      </c>
      <c r="C59" s="86"/>
      <c r="D59" s="154">
        <f>SUM(E59:F59)</f>
        <v>0</v>
      </c>
      <c r="E59" s="160">
        <v>0</v>
      </c>
      <c r="F59" s="154" t="s">
        <v>0</v>
      </c>
      <c r="G59" s="154">
        <f>+D59/4</f>
        <v>0</v>
      </c>
      <c r="H59" s="154">
        <f>+D59/4*2</f>
        <v>0</v>
      </c>
      <c r="I59" s="154">
        <f>+D59/4*3</f>
        <v>0</v>
      </c>
      <c r="J59" s="154">
        <f>+D59</f>
        <v>0</v>
      </c>
      <c r="K59" s="225">
        <f t="shared" si="2"/>
        <v>0</v>
      </c>
      <c r="M59" s="225">
        <f t="shared" si="3"/>
        <v>0</v>
      </c>
      <c r="N59" s="225">
        <f t="shared" si="4"/>
        <v>0</v>
      </c>
      <c r="O59" s="225">
        <f t="shared" si="5"/>
        <v>0</v>
      </c>
      <c r="T59" s="154">
        <v>0</v>
      </c>
      <c r="U59" s="225">
        <f t="shared" si="6"/>
        <v>0</v>
      </c>
    </row>
    <row r="60" spans="1:21" s="218" customFormat="1" ht="42.75">
      <c r="A60" s="156">
        <v>1220</v>
      </c>
      <c r="B60" s="87" t="s">
        <v>714</v>
      </c>
      <c r="C60" s="88">
        <v>7312</v>
      </c>
      <c r="D60" s="89">
        <f>SUM(D61)</f>
        <v>0</v>
      </c>
      <c r="E60" s="89" t="s">
        <v>0</v>
      </c>
      <c r="F60" s="89">
        <f>SUM(F61)</f>
        <v>0</v>
      </c>
      <c r="G60" s="89">
        <f>SUM(G61)</f>
        <v>0</v>
      </c>
      <c r="H60" s="89">
        <f>SUM(H61)</f>
        <v>0</v>
      </c>
      <c r="I60" s="89">
        <f>SUM(I61)</f>
        <v>0</v>
      </c>
      <c r="J60" s="89">
        <f>SUM(J61)</f>
        <v>0</v>
      </c>
      <c r="K60" s="225">
        <f t="shared" si="2"/>
        <v>0</v>
      </c>
      <c r="M60" s="225">
        <f t="shared" si="3"/>
        <v>0</v>
      </c>
      <c r="N60" s="225">
        <f t="shared" si="4"/>
        <v>0</v>
      </c>
      <c r="O60" s="225">
        <f t="shared" si="5"/>
        <v>0</v>
      </c>
      <c r="T60" s="89">
        <v>0</v>
      </c>
      <c r="U60" s="225">
        <f t="shared" si="6"/>
        <v>0</v>
      </c>
    </row>
    <row r="61" spans="1:21" ht="81">
      <c r="A61" s="158">
        <v>1221</v>
      </c>
      <c r="B61" s="83" t="s">
        <v>746</v>
      </c>
      <c r="C61" s="86"/>
      <c r="D61" s="154">
        <f>SUM(E61:F61)</f>
        <v>0</v>
      </c>
      <c r="E61" s="154" t="s">
        <v>0</v>
      </c>
      <c r="F61" s="154">
        <v>0</v>
      </c>
      <c r="G61" s="154">
        <f>+D61/4</f>
        <v>0</v>
      </c>
      <c r="H61" s="154">
        <f>+D61/4*2</f>
        <v>0</v>
      </c>
      <c r="I61" s="154">
        <f>+D61/4*3</f>
        <v>0</v>
      </c>
      <c r="J61" s="154">
        <f>+D61</f>
        <v>0</v>
      </c>
      <c r="K61" s="225">
        <f t="shared" si="2"/>
        <v>0</v>
      </c>
      <c r="M61" s="225">
        <f t="shared" si="3"/>
        <v>0</v>
      </c>
      <c r="N61" s="225">
        <f t="shared" si="4"/>
        <v>0</v>
      </c>
      <c r="O61" s="225">
        <f t="shared" si="5"/>
        <v>0</v>
      </c>
      <c r="T61" s="154">
        <v>0</v>
      </c>
      <c r="U61" s="225">
        <f t="shared" si="6"/>
        <v>0</v>
      </c>
    </row>
    <row r="62" spans="1:21" s="218" customFormat="1" ht="42.75">
      <c r="A62" s="156">
        <v>1230</v>
      </c>
      <c r="B62" s="87" t="s">
        <v>715</v>
      </c>
      <c r="C62" s="88">
        <v>7321</v>
      </c>
      <c r="D62" s="89">
        <f>SUM(D63)</f>
        <v>0</v>
      </c>
      <c r="E62" s="89">
        <f>SUM(E63)</f>
        <v>0</v>
      </c>
      <c r="F62" s="89" t="s">
        <v>0</v>
      </c>
      <c r="G62" s="89">
        <f>SUM(G63)</f>
        <v>0</v>
      </c>
      <c r="H62" s="89">
        <f>SUM(H63)</f>
        <v>0</v>
      </c>
      <c r="I62" s="89">
        <f>SUM(I63)</f>
        <v>0</v>
      </c>
      <c r="J62" s="89">
        <f>SUM(J63)</f>
        <v>0</v>
      </c>
      <c r="K62" s="225">
        <f t="shared" si="2"/>
        <v>0</v>
      </c>
      <c r="M62" s="225">
        <f t="shared" si="3"/>
        <v>0</v>
      </c>
      <c r="N62" s="225">
        <f t="shared" si="4"/>
        <v>0</v>
      </c>
      <c r="O62" s="225">
        <f t="shared" si="5"/>
        <v>0</v>
      </c>
      <c r="T62" s="89">
        <v>0</v>
      </c>
      <c r="U62" s="225">
        <f t="shared" si="6"/>
        <v>0</v>
      </c>
    </row>
    <row r="63" spans="1:21" ht="54">
      <c r="A63" s="155">
        <v>1231</v>
      </c>
      <c r="B63" s="83" t="s">
        <v>842</v>
      </c>
      <c r="C63" s="86"/>
      <c r="D63" s="154">
        <f>SUM(E63:F63)</f>
        <v>0</v>
      </c>
      <c r="E63" s="160"/>
      <c r="F63" s="154" t="s">
        <v>0</v>
      </c>
      <c r="G63" s="160"/>
      <c r="H63" s="160"/>
      <c r="I63" s="160"/>
      <c r="J63" s="160">
        <f>+D63</f>
        <v>0</v>
      </c>
      <c r="K63" s="225">
        <f t="shared" si="2"/>
        <v>0</v>
      </c>
      <c r="M63" s="225">
        <f t="shared" si="3"/>
        <v>0</v>
      </c>
      <c r="N63" s="225">
        <f t="shared" si="4"/>
        <v>0</v>
      </c>
      <c r="O63" s="225">
        <f t="shared" si="5"/>
        <v>0</v>
      </c>
      <c r="T63" s="154">
        <v>0</v>
      </c>
      <c r="U63" s="225">
        <f t="shared" si="6"/>
        <v>0</v>
      </c>
    </row>
    <row r="64" spans="1:21" s="218" customFormat="1" ht="42.75">
      <c r="A64" s="156">
        <v>1240</v>
      </c>
      <c r="B64" s="87" t="s">
        <v>716</v>
      </c>
      <c r="C64" s="88">
        <v>7322</v>
      </c>
      <c r="D64" s="89">
        <f>SUM(D65)</f>
        <v>0</v>
      </c>
      <c r="E64" s="89" t="s">
        <v>0</v>
      </c>
      <c r="F64" s="89">
        <f>SUM(F65)</f>
        <v>0</v>
      </c>
      <c r="G64" s="89">
        <f>SUM(G65)</f>
        <v>0</v>
      </c>
      <c r="H64" s="89">
        <f>SUM(H65)</f>
        <v>0</v>
      </c>
      <c r="I64" s="89">
        <f>SUM(I65)</f>
        <v>0</v>
      </c>
      <c r="J64" s="89">
        <f>SUM(J65)</f>
        <v>0</v>
      </c>
      <c r="K64" s="225">
        <f t="shared" si="2"/>
        <v>0</v>
      </c>
      <c r="M64" s="225">
        <f t="shared" si="3"/>
        <v>0</v>
      </c>
      <c r="N64" s="225">
        <f t="shared" si="4"/>
        <v>0</v>
      </c>
      <c r="O64" s="225">
        <f t="shared" si="5"/>
        <v>0</v>
      </c>
      <c r="T64" s="89">
        <v>0</v>
      </c>
      <c r="U64" s="225">
        <f t="shared" si="6"/>
        <v>0</v>
      </c>
    </row>
    <row r="65" spans="1:21" ht="54">
      <c r="A65" s="155">
        <v>1241</v>
      </c>
      <c r="B65" s="83" t="s">
        <v>843</v>
      </c>
      <c r="C65" s="86"/>
      <c r="D65" s="154">
        <f>SUM(E65:F65)</f>
        <v>0</v>
      </c>
      <c r="E65" s="154" t="s">
        <v>0</v>
      </c>
      <c r="F65" s="160">
        <v>0</v>
      </c>
      <c r="G65" s="154">
        <f>+D65/4</f>
        <v>0</v>
      </c>
      <c r="H65" s="154">
        <f>+D65/4*2</f>
        <v>0</v>
      </c>
      <c r="I65" s="154">
        <f>+D65/4*3</f>
        <v>0</v>
      </c>
      <c r="J65" s="154">
        <f>+D65</f>
        <v>0</v>
      </c>
      <c r="K65" s="225">
        <f t="shared" si="2"/>
        <v>0</v>
      </c>
      <c r="M65" s="225">
        <f t="shared" si="3"/>
        <v>0</v>
      </c>
      <c r="N65" s="225">
        <f t="shared" si="4"/>
        <v>0</v>
      </c>
      <c r="O65" s="225">
        <f t="shared" si="5"/>
        <v>0</v>
      </c>
      <c r="T65" s="154">
        <v>0</v>
      </c>
      <c r="U65" s="225">
        <f t="shared" si="6"/>
        <v>0</v>
      </c>
    </row>
    <row r="66" spans="1:21" s="218" customFormat="1" ht="57">
      <c r="A66" s="156">
        <v>1250</v>
      </c>
      <c r="B66" s="87" t="s">
        <v>717</v>
      </c>
      <c r="C66" s="152">
        <v>7331</v>
      </c>
      <c r="D66" s="89">
        <f>SUM(D67,D68,D71,D72)</f>
        <v>4453277.6871730192</v>
      </c>
      <c r="E66" s="89">
        <f>SUM(E67,E68,E71,E72)</f>
        <v>4453277.6871730192</v>
      </c>
      <c r="F66" s="89" t="s">
        <v>0</v>
      </c>
      <c r="G66" s="89">
        <f>SUM(G67,G68,G71,G72)</f>
        <v>1113319.4217932548</v>
      </c>
      <c r="H66" s="89">
        <f>SUM(H67,H68,H71,H72)</f>
        <v>2226638.8435865096</v>
      </c>
      <c r="I66" s="89">
        <f>SUM(I67,I68,I71,I72)</f>
        <v>3339958.2653797641</v>
      </c>
      <c r="J66" s="89">
        <f>SUM(J67,J68,J71,J72)</f>
        <v>4453277.6871730192</v>
      </c>
      <c r="K66" s="225">
        <f t="shared" si="2"/>
        <v>0</v>
      </c>
      <c r="M66" s="225">
        <f t="shared" si="3"/>
        <v>1113319.4217932548</v>
      </c>
      <c r="N66" s="225">
        <f t="shared" si="4"/>
        <v>1113319.4217932546</v>
      </c>
      <c r="O66" s="225">
        <f t="shared" si="5"/>
        <v>1113319.421793255</v>
      </c>
      <c r="T66" s="89">
        <v>4015490.4</v>
      </c>
      <c r="U66" s="225">
        <f t="shared" si="6"/>
        <v>437787.28717301926</v>
      </c>
    </row>
    <row r="67" spans="1:21" ht="40.5">
      <c r="A67" s="155">
        <v>1251</v>
      </c>
      <c r="B67" s="83" t="s">
        <v>844</v>
      </c>
      <c r="C67" s="79"/>
      <c r="D67" s="154">
        <f>+E67</f>
        <v>4453277.6871730192</v>
      </c>
      <c r="E67" s="154">
        <v>4453277.6871730192</v>
      </c>
      <c r="F67" s="154" t="s">
        <v>0</v>
      </c>
      <c r="G67" s="154">
        <f>+D67/4</f>
        <v>1113319.4217932548</v>
      </c>
      <c r="H67" s="154">
        <f>+D67/4*2</f>
        <v>2226638.8435865096</v>
      </c>
      <c r="I67" s="154">
        <f>+D67/4*3</f>
        <v>3339958.2653797641</v>
      </c>
      <c r="J67" s="154">
        <f>+D67</f>
        <v>4453277.6871730192</v>
      </c>
      <c r="K67" s="225">
        <f t="shared" si="2"/>
        <v>0</v>
      </c>
      <c r="M67" s="225">
        <f t="shared" si="3"/>
        <v>1113319.4217932548</v>
      </c>
      <c r="N67" s="225">
        <f t="shared" si="4"/>
        <v>1113319.4217932546</v>
      </c>
      <c r="O67" s="225">
        <f t="shared" si="5"/>
        <v>1113319.421793255</v>
      </c>
      <c r="Q67" s="225"/>
      <c r="T67" s="154">
        <v>4015490.4</v>
      </c>
      <c r="U67" s="225">
        <f t="shared" si="6"/>
        <v>437787.28717301926</v>
      </c>
    </row>
    <row r="68" spans="1:21" s="218" customFormat="1" ht="27">
      <c r="A68" s="155">
        <v>1254</v>
      </c>
      <c r="B68" s="83" t="s">
        <v>718</v>
      </c>
      <c r="C68" s="86"/>
      <c r="D68" s="154">
        <f>SUM(D69:D70)</f>
        <v>0</v>
      </c>
      <c r="E68" s="154">
        <f>SUM(E69:E70)</f>
        <v>0</v>
      </c>
      <c r="F68" s="154" t="s">
        <v>0</v>
      </c>
      <c r="G68" s="154">
        <f>SUM(G69:G70)</f>
        <v>0</v>
      </c>
      <c r="H68" s="154">
        <f>SUM(H69:H70)</f>
        <v>0</v>
      </c>
      <c r="I68" s="154">
        <f>SUM(I69:I70)</f>
        <v>0</v>
      </c>
      <c r="J68" s="154">
        <f>SUM(J69:J70)</f>
        <v>0</v>
      </c>
      <c r="K68" s="225">
        <f t="shared" si="2"/>
        <v>0</v>
      </c>
      <c r="M68" s="225">
        <f t="shared" si="3"/>
        <v>0</v>
      </c>
      <c r="N68" s="225">
        <f t="shared" si="4"/>
        <v>0</v>
      </c>
      <c r="O68" s="225">
        <f t="shared" si="5"/>
        <v>0</v>
      </c>
      <c r="T68" s="154">
        <v>0</v>
      </c>
      <c r="U68" s="225">
        <f t="shared" si="6"/>
        <v>0</v>
      </c>
    </row>
    <row r="69" spans="1:21" ht="54">
      <c r="A69" s="155">
        <v>1255</v>
      </c>
      <c r="B69" s="85" t="s">
        <v>845</v>
      </c>
      <c r="C69" s="79"/>
      <c r="D69" s="154">
        <f>SUM(E69:F69)</f>
        <v>0</v>
      </c>
      <c r="E69" s="154">
        <v>0</v>
      </c>
      <c r="F69" s="154" t="s">
        <v>0</v>
      </c>
      <c r="G69" s="154">
        <f>+D69/4</f>
        <v>0</v>
      </c>
      <c r="H69" s="154">
        <f>+D69/4*2</f>
        <v>0</v>
      </c>
      <c r="I69" s="154">
        <f>+D69/4*3</f>
        <v>0</v>
      </c>
      <c r="J69" s="154">
        <f>+D69</f>
        <v>0</v>
      </c>
      <c r="K69" s="225">
        <f t="shared" si="2"/>
        <v>0</v>
      </c>
      <c r="M69" s="225">
        <f t="shared" si="3"/>
        <v>0</v>
      </c>
      <c r="N69" s="225">
        <f t="shared" si="4"/>
        <v>0</v>
      </c>
      <c r="O69" s="225">
        <f t="shared" si="5"/>
        <v>0</v>
      </c>
      <c r="T69" s="154">
        <v>0</v>
      </c>
      <c r="U69" s="225">
        <f t="shared" si="6"/>
        <v>0</v>
      </c>
    </row>
    <row r="70" spans="1:21">
      <c r="A70" s="155">
        <v>1256</v>
      </c>
      <c r="B70" s="144" t="s">
        <v>719</v>
      </c>
      <c r="C70" s="79"/>
      <c r="D70" s="154">
        <f>SUM(E70:F70)</f>
        <v>0</v>
      </c>
      <c r="E70" s="160">
        <v>0</v>
      </c>
      <c r="F70" s="154" t="s">
        <v>0</v>
      </c>
      <c r="G70" s="154">
        <f>+D70/4</f>
        <v>0</v>
      </c>
      <c r="H70" s="154">
        <f>+D70/4*2</f>
        <v>0</v>
      </c>
      <c r="I70" s="154">
        <f>+D70/4*3</f>
        <v>0</v>
      </c>
      <c r="J70" s="154">
        <f>+D70</f>
        <v>0</v>
      </c>
      <c r="K70" s="225">
        <f t="shared" si="2"/>
        <v>0</v>
      </c>
      <c r="M70" s="225">
        <f t="shared" si="3"/>
        <v>0</v>
      </c>
      <c r="N70" s="225">
        <f t="shared" si="4"/>
        <v>0</v>
      </c>
      <c r="O70" s="225">
        <f t="shared" si="5"/>
        <v>0</v>
      </c>
      <c r="T70" s="154">
        <v>0</v>
      </c>
      <c r="U70" s="225">
        <f t="shared" si="6"/>
        <v>0</v>
      </c>
    </row>
    <row r="71" spans="1:21" ht="27">
      <c r="A71" s="155">
        <v>1257</v>
      </c>
      <c r="B71" s="83" t="s">
        <v>720</v>
      </c>
      <c r="C71" s="86"/>
      <c r="D71" s="154">
        <f>SUM(E71:F71)</f>
        <v>0</v>
      </c>
      <c r="E71" s="160">
        <v>0</v>
      </c>
      <c r="F71" s="154" t="s">
        <v>0</v>
      </c>
      <c r="G71" s="154">
        <f>+D71/4</f>
        <v>0</v>
      </c>
      <c r="H71" s="154">
        <f>+D71/4*2</f>
        <v>0</v>
      </c>
      <c r="I71" s="154">
        <f>+D71/4*3</f>
        <v>0</v>
      </c>
      <c r="J71" s="154">
        <f>+D71</f>
        <v>0</v>
      </c>
      <c r="K71" s="225">
        <f t="shared" si="2"/>
        <v>0</v>
      </c>
      <c r="M71" s="225">
        <f t="shared" si="3"/>
        <v>0</v>
      </c>
      <c r="N71" s="225">
        <f t="shared" si="4"/>
        <v>0</v>
      </c>
      <c r="O71" s="225">
        <f t="shared" si="5"/>
        <v>0</v>
      </c>
      <c r="T71" s="154">
        <v>0</v>
      </c>
      <c r="U71" s="225">
        <f t="shared" si="6"/>
        <v>0</v>
      </c>
    </row>
    <row r="72" spans="1:21" ht="40.5">
      <c r="A72" s="155">
        <v>1258</v>
      </c>
      <c r="B72" s="83" t="s">
        <v>721</v>
      </c>
      <c r="C72" s="86"/>
      <c r="D72" s="154">
        <f>SUM(E72:F72)</f>
        <v>0</v>
      </c>
      <c r="E72" s="160">
        <v>0</v>
      </c>
      <c r="F72" s="154" t="s">
        <v>0</v>
      </c>
      <c r="G72" s="154">
        <f>+D72/4</f>
        <v>0</v>
      </c>
      <c r="H72" s="154">
        <f>+D72/4*2</f>
        <v>0</v>
      </c>
      <c r="I72" s="154">
        <f>+D72/4*3</f>
        <v>0</v>
      </c>
      <c r="J72" s="154">
        <f>+D72</f>
        <v>0</v>
      </c>
      <c r="K72" s="225">
        <f t="shared" si="2"/>
        <v>0</v>
      </c>
      <c r="M72" s="225">
        <f t="shared" si="3"/>
        <v>0</v>
      </c>
      <c r="N72" s="225">
        <f t="shared" si="4"/>
        <v>0</v>
      </c>
      <c r="O72" s="225">
        <f t="shared" si="5"/>
        <v>0</v>
      </c>
      <c r="T72" s="154">
        <v>0</v>
      </c>
      <c r="U72" s="225">
        <f t="shared" si="6"/>
        <v>0</v>
      </c>
    </row>
    <row r="73" spans="1:21" ht="42.75">
      <c r="A73" s="156">
        <v>1260</v>
      </c>
      <c r="B73" s="87" t="s">
        <v>722</v>
      </c>
      <c r="C73" s="152">
        <v>7332</v>
      </c>
      <c r="D73" s="89">
        <f>SUM(D74:D75)</f>
        <v>0</v>
      </c>
      <c r="E73" s="89" t="s">
        <v>0</v>
      </c>
      <c r="F73" s="89">
        <f>SUM(F74:F75)</f>
        <v>0</v>
      </c>
      <c r="G73" s="82">
        <f>SUM(G74:G75)</f>
        <v>0</v>
      </c>
      <c r="H73" s="82">
        <f>SUM(H74:H75)</f>
        <v>0</v>
      </c>
      <c r="I73" s="82">
        <f>SUM(I74:I75)</f>
        <v>0</v>
      </c>
      <c r="J73" s="82">
        <f>SUM(J74:J75)</f>
        <v>0</v>
      </c>
      <c r="K73" s="225">
        <f t="shared" si="2"/>
        <v>0</v>
      </c>
      <c r="M73" s="225">
        <f t="shared" si="3"/>
        <v>0</v>
      </c>
      <c r="N73" s="225">
        <f t="shared" si="4"/>
        <v>0</v>
      </c>
      <c r="O73" s="225">
        <f t="shared" si="5"/>
        <v>0</v>
      </c>
      <c r="T73" s="89">
        <v>1161909.9280000001</v>
      </c>
      <c r="U73" s="225">
        <f t="shared" si="6"/>
        <v>-1161909.9280000001</v>
      </c>
    </row>
    <row r="74" spans="1:21" ht="40.5">
      <c r="A74" s="155">
        <v>1261</v>
      </c>
      <c r="B74" s="83" t="s">
        <v>846</v>
      </c>
      <c r="C74" s="86"/>
      <c r="D74" s="154">
        <f>SUM(E74:F74)</f>
        <v>0</v>
      </c>
      <c r="E74" s="154" t="s">
        <v>0</v>
      </c>
      <c r="F74" s="154"/>
      <c r="G74" s="154"/>
      <c r="H74" s="154"/>
      <c r="I74" s="154"/>
      <c r="J74" s="154">
        <f>+D74</f>
        <v>0</v>
      </c>
      <c r="K74" s="225">
        <f t="shared" si="2"/>
        <v>0</v>
      </c>
      <c r="M74" s="225">
        <f t="shared" si="3"/>
        <v>0</v>
      </c>
      <c r="N74" s="225">
        <f t="shared" si="4"/>
        <v>0</v>
      </c>
      <c r="O74" s="225">
        <f t="shared" si="5"/>
        <v>0</v>
      </c>
      <c r="T74" s="154">
        <v>1161909.9280000001</v>
      </c>
      <c r="U74" s="225">
        <f t="shared" si="6"/>
        <v>-1161909.9280000001</v>
      </c>
    </row>
    <row r="75" spans="1:21" s="218" customFormat="1" ht="40.5">
      <c r="A75" s="155">
        <v>1262</v>
      </c>
      <c r="B75" s="83" t="s">
        <v>723</v>
      </c>
      <c r="C75" s="86"/>
      <c r="D75" s="154">
        <f>SUM(E75:F75)</f>
        <v>0</v>
      </c>
      <c r="E75" s="154" t="s">
        <v>0</v>
      </c>
      <c r="F75" s="154">
        <v>0</v>
      </c>
      <c r="G75" s="154">
        <f>+D75/4</f>
        <v>0</v>
      </c>
      <c r="H75" s="154">
        <f>+D75/4*2</f>
        <v>0</v>
      </c>
      <c r="I75" s="154">
        <f>+D75/4*3</f>
        <v>0</v>
      </c>
      <c r="J75" s="154">
        <f>+D75</f>
        <v>0</v>
      </c>
      <c r="K75" s="225">
        <f t="shared" si="2"/>
        <v>0</v>
      </c>
      <c r="M75" s="225">
        <f t="shared" si="3"/>
        <v>0</v>
      </c>
      <c r="N75" s="225">
        <f t="shared" si="4"/>
        <v>0</v>
      </c>
      <c r="O75" s="225">
        <f t="shared" si="5"/>
        <v>0</v>
      </c>
      <c r="T75" s="154">
        <v>0</v>
      </c>
      <c r="U75" s="225">
        <f t="shared" si="6"/>
        <v>0</v>
      </c>
    </row>
    <row r="76" spans="1:21" ht="42.75">
      <c r="A76" s="151" t="s">
        <v>606</v>
      </c>
      <c r="B76" s="87" t="s">
        <v>847</v>
      </c>
      <c r="C76" s="152">
        <v>7400</v>
      </c>
      <c r="D76" s="89">
        <f t="shared" ref="D76:J76" si="34">SUM(D77,D79,D81,D86,D90,D117,D120,D123,D126)</f>
        <v>957621.97849999997</v>
      </c>
      <c r="E76" s="89">
        <f t="shared" si="34"/>
        <v>957621.97849999997</v>
      </c>
      <c r="F76" s="89">
        <f t="shared" si="34"/>
        <v>701344.75636007567</v>
      </c>
      <c r="G76" s="82">
        <f t="shared" si="34"/>
        <v>226674.05849849424</v>
      </c>
      <c r="H76" s="82">
        <f t="shared" si="34"/>
        <v>455598.52653586329</v>
      </c>
      <c r="I76" s="82">
        <f t="shared" si="34"/>
        <v>702536.06993559038</v>
      </c>
      <c r="J76" s="82">
        <f t="shared" si="34"/>
        <v>946471.97849999997</v>
      </c>
      <c r="K76" s="225">
        <f t="shared" si="2"/>
        <v>11150</v>
      </c>
      <c r="M76" s="225">
        <f t="shared" si="3"/>
        <v>228924.46803736905</v>
      </c>
      <c r="N76" s="225">
        <f t="shared" si="4"/>
        <v>246937.54339972709</v>
      </c>
      <c r="O76" s="225">
        <f t="shared" si="5"/>
        <v>243935.90856440959</v>
      </c>
      <c r="R76" s="92">
        <v>144544205</v>
      </c>
      <c r="T76" s="89">
        <v>860661.78150000004</v>
      </c>
      <c r="U76" s="225">
        <f t="shared" si="6"/>
        <v>96960.196999999927</v>
      </c>
    </row>
    <row r="77" spans="1:21" ht="14.25">
      <c r="A77" s="151" t="s">
        <v>607</v>
      </c>
      <c r="B77" s="87" t="s">
        <v>848</v>
      </c>
      <c r="C77" s="152">
        <v>7411</v>
      </c>
      <c r="D77" s="89">
        <f>SUM(D78)</f>
        <v>0</v>
      </c>
      <c r="E77" s="89" t="s">
        <v>0</v>
      </c>
      <c r="F77" s="89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  <c r="K77" s="225">
        <f t="shared" si="2"/>
        <v>0</v>
      </c>
      <c r="M77" s="225">
        <f t="shared" si="3"/>
        <v>0</v>
      </c>
      <c r="N77" s="225">
        <f t="shared" si="4"/>
        <v>0</v>
      </c>
      <c r="O77" s="225">
        <f t="shared" si="5"/>
        <v>0</v>
      </c>
      <c r="T77" s="89">
        <v>0</v>
      </c>
      <c r="U77" s="225">
        <f t="shared" si="6"/>
        <v>0</v>
      </c>
    </row>
    <row r="78" spans="1:21" s="218" customFormat="1" ht="54">
      <c r="A78" s="153" t="s">
        <v>608</v>
      </c>
      <c r="B78" s="83" t="s">
        <v>849</v>
      </c>
      <c r="C78" s="86"/>
      <c r="D78" s="154">
        <f t="shared" ref="D78:D85" si="35">SUM(E78:F78)</f>
        <v>0</v>
      </c>
      <c r="E78" s="154" t="s">
        <v>0</v>
      </c>
      <c r="F78" s="154">
        <v>0</v>
      </c>
      <c r="G78" s="154">
        <f t="shared" ref="G78" si="36">+D78/253*62</f>
        <v>0</v>
      </c>
      <c r="H78" s="154">
        <f t="shared" ref="H78" si="37">+D78/253*123</f>
        <v>0</v>
      </c>
      <c r="I78" s="154">
        <f t="shared" ref="I78" si="38">+D78/253*188</f>
        <v>0</v>
      </c>
      <c r="J78" s="154">
        <f t="shared" ref="J78" si="39">+D78</f>
        <v>0</v>
      </c>
      <c r="K78" s="225">
        <f t="shared" si="2"/>
        <v>0</v>
      </c>
      <c r="M78" s="225">
        <f t="shared" si="3"/>
        <v>0</v>
      </c>
      <c r="N78" s="225">
        <f t="shared" si="4"/>
        <v>0</v>
      </c>
      <c r="O78" s="225">
        <f t="shared" si="5"/>
        <v>0</v>
      </c>
      <c r="Q78" s="218">
        <v>106034.605</v>
      </c>
      <c r="T78" s="154">
        <v>0</v>
      </c>
      <c r="U78" s="225">
        <f t="shared" si="6"/>
        <v>0</v>
      </c>
    </row>
    <row r="79" spans="1:21" s="218" customFormat="1" ht="14.25">
      <c r="A79" s="151" t="s">
        <v>609</v>
      </c>
      <c r="B79" s="87" t="s">
        <v>724</v>
      </c>
      <c r="C79" s="152">
        <v>7412</v>
      </c>
      <c r="D79" s="89">
        <f>SUM(D80)</f>
        <v>0</v>
      </c>
      <c r="E79" s="89">
        <f>SUM(E80)</f>
        <v>0</v>
      </c>
      <c r="F79" s="89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  <c r="K79" s="225">
        <f t="shared" si="2"/>
        <v>0</v>
      </c>
      <c r="M79" s="225">
        <f t="shared" si="3"/>
        <v>0</v>
      </c>
      <c r="N79" s="225">
        <f t="shared" si="4"/>
        <v>0</v>
      </c>
      <c r="O79" s="225">
        <f t="shared" si="5"/>
        <v>0</v>
      </c>
      <c r="T79" s="89">
        <v>0</v>
      </c>
      <c r="U79" s="225">
        <f t="shared" si="6"/>
        <v>0</v>
      </c>
    </row>
    <row r="80" spans="1:21" ht="54">
      <c r="A80" s="153" t="s">
        <v>610</v>
      </c>
      <c r="B80" s="83" t="s">
        <v>829</v>
      </c>
      <c r="C80" s="86"/>
      <c r="D80" s="154">
        <f t="shared" si="35"/>
        <v>0</v>
      </c>
      <c r="E80" s="154">
        <v>0</v>
      </c>
      <c r="F80" s="154" t="s">
        <v>0</v>
      </c>
      <c r="G80" s="154">
        <f t="shared" ref="G80" si="40">+D80/253*62</f>
        <v>0</v>
      </c>
      <c r="H80" s="154">
        <f t="shared" ref="H80" si="41">+D80/253*123</f>
        <v>0</v>
      </c>
      <c r="I80" s="154">
        <f t="shared" ref="I80" si="42">+D80/253*188</f>
        <v>0</v>
      </c>
      <c r="J80" s="154">
        <f t="shared" ref="J80" si="43">+D80</f>
        <v>0</v>
      </c>
      <c r="K80" s="225">
        <f t="shared" si="2"/>
        <v>0</v>
      </c>
      <c r="M80" s="225">
        <f t="shared" si="3"/>
        <v>0</v>
      </c>
      <c r="N80" s="225">
        <f t="shared" si="4"/>
        <v>0</v>
      </c>
      <c r="O80" s="225">
        <f t="shared" si="5"/>
        <v>0</v>
      </c>
      <c r="T80" s="154">
        <v>0</v>
      </c>
      <c r="U80" s="225">
        <f t="shared" si="6"/>
        <v>0</v>
      </c>
    </row>
    <row r="81" spans="1:21" s="218" customFormat="1" ht="28.5">
      <c r="A81" s="151" t="s">
        <v>611</v>
      </c>
      <c r="B81" s="87" t="s">
        <v>725</v>
      </c>
      <c r="C81" s="152">
        <v>7415</v>
      </c>
      <c r="D81" s="89">
        <f>SUM(D82:D85)</f>
        <v>186158.77850000001</v>
      </c>
      <c r="E81" s="89">
        <f>SUM(E82:E85)</f>
        <v>186158.77850000001</v>
      </c>
      <c r="F81" s="89" t="s">
        <v>0</v>
      </c>
      <c r="G81" s="82">
        <f>SUM(G82:G85)</f>
        <v>44323.518690476187</v>
      </c>
      <c r="H81" s="82">
        <f>SUM(H82:H85)</f>
        <v>89385.762692460325</v>
      </c>
      <c r="I81" s="82">
        <f>SUM(I82:I85)</f>
        <v>138141.63325198414</v>
      </c>
      <c r="J81" s="82">
        <f>SUM(J82:J85)</f>
        <v>186158.77850000001</v>
      </c>
      <c r="K81" s="225">
        <f t="shared" ref="K81:K129" si="44">+D81-J81</f>
        <v>0</v>
      </c>
      <c r="M81" s="225">
        <f t="shared" ref="M81:M129" si="45">+H81-G81</f>
        <v>45062.244001984138</v>
      </c>
      <c r="N81" s="225">
        <f t="shared" ref="N81:N129" si="46">+I81-H81</f>
        <v>48755.870559523813</v>
      </c>
      <c r="O81" s="225">
        <f t="shared" ref="O81:O129" si="47">+J81-I81</f>
        <v>48017.145248015877</v>
      </c>
      <c r="T81" s="89">
        <v>156441.0815</v>
      </c>
      <c r="U81" s="225">
        <f t="shared" ref="U81:U129" si="48">+D81-T81</f>
        <v>29717.697000000015</v>
      </c>
    </row>
    <row r="82" spans="1:21" ht="27">
      <c r="A82" s="153" t="s">
        <v>612</v>
      </c>
      <c r="B82" s="83" t="s">
        <v>850</v>
      </c>
      <c r="C82" s="86"/>
      <c r="D82" s="154">
        <f t="shared" si="35"/>
        <v>146424.17850000001</v>
      </c>
      <c r="E82" s="154">
        <v>146424.17850000001</v>
      </c>
      <c r="F82" s="154" t="s">
        <v>0</v>
      </c>
      <c r="G82" s="154">
        <f t="shared" ref="G82:G85" si="49">+D82/252*60</f>
        <v>34862.899642857141</v>
      </c>
      <c r="H82" s="154">
        <f t="shared" ref="H82:H85" si="50">+D82/252*121</f>
        <v>70306.847613095248</v>
      </c>
      <c r="I82" s="154">
        <f t="shared" ref="I82:I85" si="51">+D82/252*187</f>
        <v>108656.0372202381</v>
      </c>
      <c r="J82" s="154">
        <f t="shared" ref="J82:J85" si="52">+D82</f>
        <v>146424.17850000001</v>
      </c>
      <c r="K82" s="225">
        <f t="shared" si="44"/>
        <v>0</v>
      </c>
      <c r="M82" s="225">
        <f t="shared" si="45"/>
        <v>35443.947970238107</v>
      </c>
      <c r="N82" s="225">
        <f t="shared" si="46"/>
        <v>38349.189607142849</v>
      </c>
      <c r="O82" s="225">
        <f t="shared" si="47"/>
        <v>37768.141279761912</v>
      </c>
      <c r="T82" s="154">
        <v>116706.48149999999</v>
      </c>
      <c r="U82" s="225">
        <f t="shared" si="48"/>
        <v>29717.697000000015</v>
      </c>
    </row>
    <row r="83" spans="1:21" s="218" customFormat="1" ht="40.5">
      <c r="A83" s="153" t="s">
        <v>613</v>
      </c>
      <c r="B83" s="83" t="s">
        <v>726</v>
      </c>
      <c r="C83" s="86"/>
      <c r="D83" s="154">
        <f t="shared" si="35"/>
        <v>0</v>
      </c>
      <c r="E83" s="154">
        <v>0</v>
      </c>
      <c r="F83" s="154" t="s">
        <v>0</v>
      </c>
      <c r="G83" s="154">
        <f t="shared" si="49"/>
        <v>0</v>
      </c>
      <c r="H83" s="154">
        <f t="shared" si="50"/>
        <v>0</v>
      </c>
      <c r="I83" s="154">
        <f t="shared" si="51"/>
        <v>0</v>
      </c>
      <c r="J83" s="154">
        <f t="shared" si="52"/>
        <v>0</v>
      </c>
      <c r="K83" s="225">
        <f t="shared" si="44"/>
        <v>0</v>
      </c>
      <c r="M83" s="225">
        <f t="shared" si="45"/>
        <v>0</v>
      </c>
      <c r="N83" s="225">
        <f t="shared" si="46"/>
        <v>0</v>
      </c>
      <c r="O83" s="225">
        <f t="shared" si="47"/>
        <v>0</v>
      </c>
      <c r="T83" s="154">
        <v>0</v>
      </c>
      <c r="U83" s="225">
        <f t="shared" si="48"/>
        <v>0</v>
      </c>
    </row>
    <row r="84" spans="1:21" ht="54">
      <c r="A84" s="153" t="s">
        <v>614</v>
      </c>
      <c r="B84" s="83" t="s">
        <v>727</v>
      </c>
      <c r="C84" s="86"/>
      <c r="D84" s="154">
        <f t="shared" si="35"/>
        <v>0</v>
      </c>
      <c r="E84" s="154">
        <v>0</v>
      </c>
      <c r="F84" s="154" t="s">
        <v>0</v>
      </c>
      <c r="G84" s="154">
        <f t="shared" si="49"/>
        <v>0</v>
      </c>
      <c r="H84" s="154">
        <f t="shared" si="50"/>
        <v>0</v>
      </c>
      <c r="I84" s="154">
        <f t="shared" si="51"/>
        <v>0</v>
      </c>
      <c r="J84" s="154">
        <f t="shared" si="52"/>
        <v>0</v>
      </c>
      <c r="K84" s="225">
        <f t="shared" si="44"/>
        <v>0</v>
      </c>
      <c r="M84" s="225">
        <f t="shared" si="45"/>
        <v>0</v>
      </c>
      <c r="N84" s="225">
        <f t="shared" si="46"/>
        <v>0</v>
      </c>
      <c r="O84" s="225">
        <f t="shared" si="47"/>
        <v>0</v>
      </c>
      <c r="T84" s="154">
        <v>0</v>
      </c>
      <c r="U84" s="225">
        <f t="shared" si="48"/>
        <v>0</v>
      </c>
    </row>
    <row r="85" spans="1:21">
      <c r="A85" s="157" t="s">
        <v>615</v>
      </c>
      <c r="B85" s="83" t="s">
        <v>728</v>
      </c>
      <c r="C85" s="86"/>
      <c r="D85" s="154">
        <f t="shared" si="35"/>
        <v>39734.6</v>
      </c>
      <c r="E85" s="154">
        <f>38509.6+1225</f>
        <v>39734.6</v>
      </c>
      <c r="F85" s="154" t="s">
        <v>0</v>
      </c>
      <c r="G85" s="154">
        <f t="shared" si="49"/>
        <v>9460.6190476190459</v>
      </c>
      <c r="H85" s="154">
        <f t="shared" si="50"/>
        <v>19078.915079365077</v>
      </c>
      <c r="I85" s="154">
        <f t="shared" si="51"/>
        <v>29485.596031746027</v>
      </c>
      <c r="J85" s="154">
        <f t="shared" si="52"/>
        <v>39734.6</v>
      </c>
      <c r="K85" s="225">
        <f t="shared" si="44"/>
        <v>0</v>
      </c>
      <c r="M85" s="225">
        <f t="shared" si="45"/>
        <v>9618.2960317460311</v>
      </c>
      <c r="N85" s="225">
        <f t="shared" si="46"/>
        <v>10406.68095238095</v>
      </c>
      <c r="O85" s="225">
        <f t="shared" si="47"/>
        <v>10249.003968253972</v>
      </c>
      <c r="T85" s="154">
        <v>39734.6</v>
      </c>
      <c r="U85" s="225">
        <f t="shared" si="48"/>
        <v>0</v>
      </c>
    </row>
    <row r="86" spans="1:21" ht="57">
      <c r="A86" s="151" t="s">
        <v>616</v>
      </c>
      <c r="B86" s="87" t="s">
        <v>830</v>
      </c>
      <c r="C86" s="152">
        <v>7421</v>
      </c>
      <c r="D86" s="89">
        <f>SUM(D87:D89)</f>
        <v>0</v>
      </c>
      <c r="E86" s="89">
        <f>SUM(E87:E89)</f>
        <v>0</v>
      </c>
      <c r="F86" s="89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  <c r="K86" s="225">
        <f t="shared" si="44"/>
        <v>0</v>
      </c>
      <c r="M86" s="225">
        <f t="shared" si="45"/>
        <v>0</v>
      </c>
      <c r="N86" s="225">
        <f t="shared" si="46"/>
        <v>0</v>
      </c>
      <c r="O86" s="225">
        <f t="shared" si="47"/>
        <v>0</v>
      </c>
      <c r="T86" s="89">
        <v>0</v>
      </c>
      <c r="U86" s="225">
        <f t="shared" si="48"/>
        <v>0</v>
      </c>
    </row>
    <row r="87" spans="1:21" ht="108">
      <c r="A87" s="153" t="s">
        <v>617</v>
      </c>
      <c r="B87" s="83" t="s">
        <v>851</v>
      </c>
      <c r="C87" s="86"/>
      <c r="D87" s="154">
        <f>SUM(E87:F87)</f>
        <v>0</v>
      </c>
      <c r="E87" s="154">
        <v>0</v>
      </c>
      <c r="F87" s="154" t="s">
        <v>0</v>
      </c>
      <c r="G87" s="154">
        <f t="shared" ref="G87:G89" si="53">+D87/253*62</f>
        <v>0</v>
      </c>
      <c r="H87" s="154">
        <f t="shared" ref="H87:H89" si="54">+D87/253*123</f>
        <v>0</v>
      </c>
      <c r="I87" s="154">
        <f t="shared" ref="I87:I89" si="55">+D87/253*188</f>
        <v>0</v>
      </c>
      <c r="J87" s="154">
        <f t="shared" ref="J87:J89" si="56">+D87</f>
        <v>0</v>
      </c>
      <c r="K87" s="225">
        <f t="shared" si="44"/>
        <v>0</v>
      </c>
      <c r="M87" s="225">
        <f t="shared" si="45"/>
        <v>0</v>
      </c>
      <c r="N87" s="225">
        <f t="shared" si="46"/>
        <v>0</v>
      </c>
      <c r="O87" s="225">
        <f t="shared" si="47"/>
        <v>0</v>
      </c>
      <c r="T87" s="154">
        <v>0</v>
      </c>
      <c r="U87" s="225">
        <f t="shared" si="48"/>
        <v>0</v>
      </c>
    </row>
    <row r="88" spans="1:21" s="218" customFormat="1" ht="54">
      <c r="A88" s="153" t="s">
        <v>618</v>
      </c>
      <c r="B88" s="83" t="s">
        <v>729</v>
      </c>
      <c r="C88" s="79"/>
      <c r="D88" s="154">
        <f>SUM(E88:F88)</f>
        <v>0</v>
      </c>
      <c r="E88" s="154"/>
      <c r="F88" s="154" t="s">
        <v>0</v>
      </c>
      <c r="G88" s="154">
        <f t="shared" si="53"/>
        <v>0</v>
      </c>
      <c r="H88" s="154">
        <f t="shared" si="54"/>
        <v>0</v>
      </c>
      <c r="I88" s="154">
        <f t="shared" si="55"/>
        <v>0</v>
      </c>
      <c r="J88" s="154">
        <f t="shared" si="56"/>
        <v>0</v>
      </c>
      <c r="K88" s="225">
        <f t="shared" si="44"/>
        <v>0</v>
      </c>
      <c r="M88" s="225">
        <f t="shared" si="45"/>
        <v>0</v>
      </c>
      <c r="N88" s="225">
        <f t="shared" si="46"/>
        <v>0</v>
      </c>
      <c r="O88" s="225">
        <f t="shared" si="47"/>
        <v>0</v>
      </c>
      <c r="R88" s="218">
        <v>505327.3</v>
      </c>
      <c r="T88" s="154">
        <v>0</v>
      </c>
      <c r="U88" s="225">
        <f t="shared" si="48"/>
        <v>0</v>
      </c>
    </row>
    <row r="89" spans="1:21" ht="67.5">
      <c r="A89" s="157" t="s">
        <v>653</v>
      </c>
      <c r="B89" s="91" t="s">
        <v>730</v>
      </c>
      <c r="C89" s="79"/>
      <c r="D89" s="154">
        <f>SUM(E89:F89)</f>
        <v>0</v>
      </c>
      <c r="E89" s="160"/>
      <c r="F89" s="154" t="s">
        <v>0</v>
      </c>
      <c r="G89" s="154">
        <f t="shared" si="53"/>
        <v>0</v>
      </c>
      <c r="H89" s="154">
        <f t="shared" si="54"/>
        <v>0</v>
      </c>
      <c r="I89" s="154">
        <f t="shared" si="55"/>
        <v>0</v>
      </c>
      <c r="J89" s="154">
        <f t="shared" si="56"/>
        <v>0</v>
      </c>
      <c r="K89" s="225">
        <f t="shared" si="44"/>
        <v>0</v>
      </c>
      <c r="M89" s="225">
        <f t="shared" si="45"/>
        <v>0</v>
      </c>
      <c r="N89" s="225">
        <f t="shared" si="46"/>
        <v>0</v>
      </c>
      <c r="O89" s="225">
        <f t="shared" si="47"/>
        <v>0</v>
      </c>
      <c r="T89" s="154">
        <v>0</v>
      </c>
      <c r="U89" s="225">
        <f t="shared" si="48"/>
        <v>0</v>
      </c>
    </row>
    <row r="90" spans="1:21" s="218" customFormat="1" ht="28.5">
      <c r="A90" s="151" t="s">
        <v>619</v>
      </c>
      <c r="B90" s="87" t="s">
        <v>731</v>
      </c>
      <c r="C90" s="152">
        <v>7422</v>
      </c>
      <c r="D90" s="89">
        <f>D91+D115+D116</f>
        <v>688013.2</v>
      </c>
      <c r="E90" s="89">
        <f>E91+E115+E116</f>
        <v>688013.2</v>
      </c>
      <c r="F90" s="89" t="s">
        <v>0</v>
      </c>
      <c r="G90" s="82">
        <f>G91+G115+G116</f>
        <v>161994.00865800865</v>
      </c>
      <c r="H90" s="82">
        <f>H91+H115+H116</f>
        <v>325723.00836940837</v>
      </c>
      <c r="I90" s="82">
        <f>I91+I115+I116</f>
        <v>502397.87243867241</v>
      </c>
      <c r="J90" s="82">
        <f>J91+J115+J116</f>
        <v>676863.2</v>
      </c>
      <c r="K90" s="225">
        <f t="shared" si="44"/>
        <v>11150</v>
      </c>
      <c r="M90" s="225">
        <f t="shared" si="45"/>
        <v>163728.99971139972</v>
      </c>
      <c r="N90" s="225">
        <f t="shared" si="46"/>
        <v>176674.86406926403</v>
      </c>
      <c r="O90" s="225">
        <f t="shared" si="47"/>
        <v>174465.32756132755</v>
      </c>
      <c r="T90" s="89">
        <v>558287</v>
      </c>
      <c r="U90" s="225">
        <f t="shared" si="48"/>
        <v>129726.19999999995</v>
      </c>
    </row>
    <row r="91" spans="1:21" s="218" customFormat="1" ht="14.25">
      <c r="A91" s="153" t="s">
        <v>620</v>
      </c>
      <c r="B91" s="83" t="s">
        <v>852</v>
      </c>
      <c r="C91" s="87"/>
      <c r="D91" s="154">
        <f>SUM(D93,D94,D95,D96,D97,D98,D99,D103,D104,D105,D106,D107,D108,D109,D110,D111,D112,D113,D114)</f>
        <v>568013.19999999995</v>
      </c>
      <c r="E91" s="154">
        <f>SUM(E93,E94,E95,E96,E97,E98,E99,E103,E104,E105,E106,E107,E108,E109,E110,E111,E112,E113,E114)</f>
        <v>568013.19999999995</v>
      </c>
      <c r="F91" s="154" t="s">
        <v>0</v>
      </c>
      <c r="G91" s="154">
        <f t="shared" ref="G91:J91" si="57">SUM(G93,G94,G95,G96,G97,G98,G99,G103,G104,G105,G106,G107,G108,G109,G110,G111,G112,G113)</f>
        <v>132586.89403350273</v>
      </c>
      <c r="H91" s="154">
        <f t="shared" si="57"/>
        <v>267383.0874207918</v>
      </c>
      <c r="I91" s="154">
        <f t="shared" si="57"/>
        <v>413227.91196436412</v>
      </c>
      <c r="J91" s="154">
        <f t="shared" si="57"/>
        <v>556863.19999999995</v>
      </c>
      <c r="K91" s="225">
        <f t="shared" si="44"/>
        <v>11150</v>
      </c>
      <c r="M91" s="225">
        <f t="shared" si="45"/>
        <v>134796.19338728907</v>
      </c>
      <c r="N91" s="225">
        <f t="shared" si="46"/>
        <v>145844.82454357232</v>
      </c>
      <c r="O91" s="225">
        <f t="shared" si="47"/>
        <v>143635.28803563584</v>
      </c>
      <c r="T91" s="154">
        <v>504787</v>
      </c>
      <c r="U91" s="225">
        <f t="shared" si="48"/>
        <v>63226.199999999953</v>
      </c>
    </row>
    <row r="92" spans="1:21" s="218" customFormat="1" ht="14.25">
      <c r="A92" s="153"/>
      <c r="B92" s="83" t="s">
        <v>374</v>
      </c>
      <c r="C92" s="87"/>
      <c r="D92" s="154"/>
      <c r="E92" s="154"/>
      <c r="F92" s="154"/>
      <c r="G92" s="154"/>
      <c r="H92" s="154"/>
      <c r="I92" s="154"/>
      <c r="J92" s="154"/>
      <c r="K92" s="225">
        <f t="shared" si="44"/>
        <v>0</v>
      </c>
      <c r="M92" s="225">
        <f t="shared" si="45"/>
        <v>0</v>
      </c>
      <c r="N92" s="225">
        <f t="shared" si="46"/>
        <v>0</v>
      </c>
      <c r="O92" s="225">
        <f t="shared" si="47"/>
        <v>0</v>
      </c>
      <c r="T92" s="154"/>
      <c r="U92" s="225">
        <f t="shared" si="48"/>
        <v>0</v>
      </c>
    </row>
    <row r="93" spans="1:21" s="218" customFormat="1" ht="67.5">
      <c r="A93" s="153" t="s">
        <v>654</v>
      </c>
      <c r="B93" s="83" t="s">
        <v>655</v>
      </c>
      <c r="C93" s="79"/>
      <c r="D93" s="154">
        <f t="shared" ref="D93:D98" si="58">E93</f>
        <v>1000</v>
      </c>
      <c r="E93" s="154">
        <v>1000</v>
      </c>
      <c r="F93" s="154" t="s">
        <v>0</v>
      </c>
      <c r="G93" s="154">
        <f t="shared" ref="G93:G94" si="59">+D93/252*60</f>
        <v>238.0952380952381</v>
      </c>
      <c r="H93" s="154">
        <f t="shared" ref="H93:H94" si="60">+D93/252*121</f>
        <v>480.15873015873018</v>
      </c>
      <c r="I93" s="154">
        <f t="shared" ref="I93:I94" si="61">+D93/252*187</f>
        <v>742.06349206349205</v>
      </c>
      <c r="J93" s="154">
        <f t="shared" ref="J93:J98" si="62">+D93</f>
        <v>1000</v>
      </c>
      <c r="K93" s="225">
        <f t="shared" si="44"/>
        <v>0</v>
      </c>
      <c r="M93" s="225">
        <f t="shared" si="45"/>
        <v>242.06349206349208</v>
      </c>
      <c r="N93" s="225">
        <f t="shared" si="46"/>
        <v>261.90476190476187</v>
      </c>
      <c r="O93" s="225">
        <f t="shared" si="47"/>
        <v>257.93650793650795</v>
      </c>
      <c r="T93" s="154">
        <v>1000</v>
      </c>
      <c r="U93" s="225">
        <f t="shared" si="48"/>
        <v>0</v>
      </c>
    </row>
    <row r="94" spans="1:21" s="218" customFormat="1" ht="121.5">
      <c r="A94" s="153" t="s">
        <v>656</v>
      </c>
      <c r="B94" s="83" t="s">
        <v>657</v>
      </c>
      <c r="C94" s="79"/>
      <c r="D94" s="154">
        <f t="shared" si="58"/>
        <v>960</v>
      </c>
      <c r="E94" s="154">
        <v>960</v>
      </c>
      <c r="F94" s="154" t="s">
        <v>0</v>
      </c>
      <c r="G94" s="154">
        <f t="shared" si="59"/>
        <v>228.57142857142856</v>
      </c>
      <c r="H94" s="154">
        <f t="shared" si="60"/>
        <v>460.95238095238091</v>
      </c>
      <c r="I94" s="154">
        <f t="shared" si="61"/>
        <v>712.38095238095229</v>
      </c>
      <c r="J94" s="154">
        <f t="shared" si="62"/>
        <v>960</v>
      </c>
      <c r="K94" s="225">
        <f t="shared" si="44"/>
        <v>0</v>
      </c>
      <c r="M94" s="225">
        <f t="shared" si="45"/>
        <v>232.38095238095235</v>
      </c>
      <c r="N94" s="225">
        <f t="shared" si="46"/>
        <v>251.42857142857139</v>
      </c>
      <c r="O94" s="225">
        <f t="shared" si="47"/>
        <v>247.61904761904771</v>
      </c>
      <c r="T94" s="154">
        <v>960</v>
      </c>
      <c r="U94" s="225">
        <f t="shared" si="48"/>
        <v>0</v>
      </c>
    </row>
    <row r="95" spans="1:21" s="218" customFormat="1" ht="54">
      <c r="A95" s="153" t="s">
        <v>658</v>
      </c>
      <c r="B95" s="83" t="s">
        <v>659</v>
      </c>
      <c r="C95" s="79"/>
      <c r="D95" s="154">
        <f t="shared" si="58"/>
        <v>0</v>
      </c>
      <c r="E95" s="154">
        <v>0</v>
      </c>
      <c r="F95" s="154" t="s">
        <v>0</v>
      </c>
      <c r="G95" s="154">
        <f t="shared" ref="G95" si="63">+D95/253*62</f>
        <v>0</v>
      </c>
      <c r="H95" s="154">
        <f t="shared" ref="H95" si="64">+D95/253*123</f>
        <v>0</v>
      </c>
      <c r="I95" s="154">
        <f t="shared" ref="I95" si="65">+D95/253*188</f>
        <v>0</v>
      </c>
      <c r="J95" s="154">
        <f t="shared" si="62"/>
        <v>0</v>
      </c>
      <c r="K95" s="225">
        <f t="shared" si="44"/>
        <v>0</v>
      </c>
      <c r="M95" s="225">
        <f t="shared" si="45"/>
        <v>0</v>
      </c>
      <c r="N95" s="225">
        <f t="shared" si="46"/>
        <v>0</v>
      </c>
      <c r="O95" s="225">
        <f t="shared" si="47"/>
        <v>0</v>
      </c>
      <c r="T95" s="154">
        <v>0</v>
      </c>
      <c r="U95" s="225">
        <f t="shared" si="48"/>
        <v>0</v>
      </c>
    </row>
    <row r="96" spans="1:21" s="218" customFormat="1" ht="67.5">
      <c r="A96" s="153" t="s">
        <v>660</v>
      </c>
      <c r="B96" s="83" t="s">
        <v>661</v>
      </c>
      <c r="C96" s="79"/>
      <c r="D96" s="154">
        <f t="shared" si="58"/>
        <v>675</v>
      </c>
      <c r="E96" s="154">
        <v>675</v>
      </c>
      <c r="F96" s="154" t="s">
        <v>0</v>
      </c>
      <c r="G96" s="154">
        <f t="shared" ref="G96:G98" si="66">+D96/252*60</f>
        <v>160.71428571428569</v>
      </c>
      <c r="H96" s="154">
        <f t="shared" ref="H96:H98" si="67">+D96/252*121</f>
        <v>324.10714285714283</v>
      </c>
      <c r="I96" s="154">
        <f t="shared" ref="I96:I98" si="68">+D96/252*187</f>
        <v>500.89285714285711</v>
      </c>
      <c r="J96" s="154">
        <f t="shared" si="62"/>
        <v>675</v>
      </c>
      <c r="K96" s="225">
        <f t="shared" si="44"/>
        <v>0</v>
      </c>
      <c r="M96" s="225">
        <f t="shared" si="45"/>
        <v>163.39285714285714</v>
      </c>
      <c r="N96" s="225">
        <f t="shared" si="46"/>
        <v>176.78571428571428</v>
      </c>
      <c r="O96" s="225">
        <f t="shared" si="47"/>
        <v>174.10714285714289</v>
      </c>
      <c r="T96" s="154">
        <v>675</v>
      </c>
      <c r="U96" s="225">
        <f t="shared" si="48"/>
        <v>0</v>
      </c>
    </row>
    <row r="97" spans="1:21" s="218" customFormat="1" ht="27">
      <c r="A97" s="153" t="s">
        <v>662</v>
      </c>
      <c r="B97" s="83" t="s">
        <v>663</v>
      </c>
      <c r="C97" s="79"/>
      <c r="D97" s="154">
        <f t="shared" si="58"/>
        <v>3600</v>
      </c>
      <c r="E97" s="154">
        <v>3600</v>
      </c>
      <c r="F97" s="154" t="s">
        <v>0</v>
      </c>
      <c r="G97" s="154">
        <f t="shared" si="66"/>
        <v>857.14285714285722</v>
      </c>
      <c r="H97" s="154">
        <f t="shared" si="67"/>
        <v>1728.5714285714287</v>
      </c>
      <c r="I97" s="154">
        <f t="shared" si="68"/>
        <v>2671.4285714285716</v>
      </c>
      <c r="J97" s="154">
        <f t="shared" si="62"/>
        <v>3600</v>
      </c>
      <c r="K97" s="225">
        <f t="shared" si="44"/>
        <v>0</v>
      </c>
      <c r="M97" s="225">
        <f t="shared" si="45"/>
        <v>871.42857142857144</v>
      </c>
      <c r="N97" s="225">
        <f t="shared" si="46"/>
        <v>942.85714285714289</v>
      </c>
      <c r="O97" s="225">
        <f t="shared" si="47"/>
        <v>928.57142857142844</v>
      </c>
      <c r="T97" s="154">
        <v>3600</v>
      </c>
      <c r="U97" s="225">
        <f t="shared" si="48"/>
        <v>0</v>
      </c>
    </row>
    <row r="98" spans="1:21" s="218" customFormat="1" ht="40.5">
      <c r="A98" s="153" t="s">
        <v>664</v>
      </c>
      <c r="B98" s="83" t="s">
        <v>665</v>
      </c>
      <c r="C98" s="79"/>
      <c r="D98" s="154">
        <f t="shared" si="58"/>
        <v>20</v>
      </c>
      <c r="E98" s="154">
        <v>20</v>
      </c>
      <c r="F98" s="154" t="s">
        <v>0</v>
      </c>
      <c r="G98" s="154">
        <f t="shared" si="66"/>
        <v>4.7619047619047619</v>
      </c>
      <c r="H98" s="154">
        <f t="shared" si="67"/>
        <v>9.6031746031746028</v>
      </c>
      <c r="I98" s="154">
        <f t="shared" si="68"/>
        <v>14.84126984126984</v>
      </c>
      <c r="J98" s="154">
        <f t="shared" si="62"/>
        <v>20</v>
      </c>
      <c r="K98" s="225">
        <f t="shared" si="44"/>
        <v>0</v>
      </c>
      <c r="M98" s="225">
        <f t="shared" si="45"/>
        <v>4.8412698412698409</v>
      </c>
      <c r="N98" s="225">
        <f t="shared" si="46"/>
        <v>5.2380952380952372</v>
      </c>
      <c r="O98" s="225">
        <f t="shared" si="47"/>
        <v>5.1587301587301599</v>
      </c>
      <c r="T98" s="154">
        <v>20</v>
      </c>
      <c r="U98" s="225">
        <f t="shared" si="48"/>
        <v>0</v>
      </c>
    </row>
    <row r="99" spans="1:21" s="218" customFormat="1" ht="14.25">
      <c r="A99" s="153" t="s">
        <v>666</v>
      </c>
      <c r="B99" s="90" t="s">
        <v>667</v>
      </c>
      <c r="C99" s="79"/>
      <c r="D99" s="154">
        <f>SUM(D100:D102)</f>
        <v>280000</v>
      </c>
      <c r="E99" s="154">
        <f>SUM(E100:E102)</f>
        <v>280000</v>
      </c>
      <c r="F99" s="154" t="s">
        <v>0</v>
      </c>
      <c r="G99" s="154">
        <f t="shared" ref="G99:J99" si="69">SUM(G100:G102)</f>
        <v>66666.666666666672</v>
      </c>
      <c r="H99" s="154">
        <f t="shared" si="69"/>
        <v>134444.44444444444</v>
      </c>
      <c r="I99" s="154">
        <f t="shared" si="69"/>
        <v>207777.77777777775</v>
      </c>
      <c r="J99" s="154">
        <f t="shared" si="69"/>
        <v>280000</v>
      </c>
      <c r="K99" s="225">
        <f t="shared" si="44"/>
        <v>0</v>
      </c>
      <c r="M99" s="225">
        <f t="shared" si="45"/>
        <v>67777.777777777766</v>
      </c>
      <c r="N99" s="225">
        <f t="shared" si="46"/>
        <v>73333.333333333314</v>
      </c>
      <c r="O99" s="225">
        <f t="shared" si="47"/>
        <v>72222.222222222248</v>
      </c>
      <c r="T99" s="154">
        <v>260300</v>
      </c>
      <c r="U99" s="225">
        <f t="shared" si="48"/>
        <v>19700</v>
      </c>
    </row>
    <row r="100" spans="1:21" s="218" customFormat="1" ht="40.5">
      <c r="A100" s="153"/>
      <c r="B100" s="83" t="s">
        <v>668</v>
      </c>
      <c r="C100" s="79"/>
      <c r="D100" s="154">
        <f t="shared" ref="D100:D115" si="70">E100</f>
        <v>157000</v>
      </c>
      <c r="E100" s="154">
        <v>157000</v>
      </c>
      <c r="F100" s="154" t="s">
        <v>0</v>
      </c>
      <c r="G100" s="154">
        <f t="shared" ref="G100:G102" si="71">+D100/252*60</f>
        <v>37380.952380952382</v>
      </c>
      <c r="H100" s="154">
        <f t="shared" ref="H100:H102" si="72">+D100/252*121</f>
        <v>75384.920634920636</v>
      </c>
      <c r="I100" s="154">
        <f t="shared" ref="I100:I102" si="73">+D100/252*187</f>
        <v>116503.96825396825</v>
      </c>
      <c r="J100" s="154">
        <f t="shared" ref="J100:J116" si="74">+D100</f>
        <v>157000</v>
      </c>
      <c r="K100" s="225">
        <f t="shared" si="44"/>
        <v>0</v>
      </c>
      <c r="M100" s="225">
        <f t="shared" si="45"/>
        <v>38003.968253968254</v>
      </c>
      <c r="N100" s="225">
        <f t="shared" si="46"/>
        <v>41119.047619047618</v>
      </c>
      <c r="O100" s="225">
        <f t="shared" si="47"/>
        <v>40496.031746031746</v>
      </c>
      <c r="T100" s="154">
        <v>147700</v>
      </c>
      <c r="U100" s="225">
        <f t="shared" si="48"/>
        <v>9300</v>
      </c>
    </row>
    <row r="101" spans="1:21" s="218" customFormat="1" ht="54">
      <c r="A101" s="153"/>
      <c r="B101" s="83" t="s">
        <v>669</v>
      </c>
      <c r="C101" s="79"/>
      <c r="D101" s="154">
        <f t="shared" si="70"/>
        <v>117000</v>
      </c>
      <c r="E101" s="154">
        <v>117000</v>
      </c>
      <c r="F101" s="154" t="s">
        <v>0</v>
      </c>
      <c r="G101" s="154">
        <f t="shared" si="71"/>
        <v>27857.142857142855</v>
      </c>
      <c r="H101" s="154">
        <f t="shared" si="72"/>
        <v>56178.571428571428</v>
      </c>
      <c r="I101" s="154">
        <f t="shared" si="73"/>
        <v>86821.428571428565</v>
      </c>
      <c r="J101" s="154">
        <f t="shared" si="74"/>
        <v>117000</v>
      </c>
      <c r="K101" s="225">
        <f t="shared" si="44"/>
        <v>0</v>
      </c>
      <c r="M101" s="225">
        <f t="shared" si="45"/>
        <v>28321.428571428572</v>
      </c>
      <c r="N101" s="225">
        <f t="shared" si="46"/>
        <v>30642.857142857138</v>
      </c>
      <c r="O101" s="225">
        <f t="shared" si="47"/>
        <v>30178.571428571435</v>
      </c>
      <c r="T101" s="154">
        <v>106600</v>
      </c>
      <c r="U101" s="225">
        <f t="shared" si="48"/>
        <v>10400</v>
      </c>
    </row>
    <row r="102" spans="1:21" s="218" customFormat="1" ht="14.25">
      <c r="A102" s="153"/>
      <c r="B102" s="83" t="s">
        <v>670</v>
      </c>
      <c r="C102" s="79"/>
      <c r="D102" s="154">
        <f t="shared" si="70"/>
        <v>6000</v>
      </c>
      <c r="E102" s="154">
        <v>6000</v>
      </c>
      <c r="F102" s="154" t="s">
        <v>0</v>
      </c>
      <c r="G102" s="154">
        <f t="shared" si="71"/>
        <v>1428.5714285714287</v>
      </c>
      <c r="H102" s="154">
        <f t="shared" si="72"/>
        <v>2880.9523809523812</v>
      </c>
      <c r="I102" s="154">
        <f t="shared" si="73"/>
        <v>4452.3809523809523</v>
      </c>
      <c r="J102" s="154">
        <f t="shared" si="74"/>
        <v>6000</v>
      </c>
      <c r="K102" s="225">
        <f t="shared" si="44"/>
        <v>0</v>
      </c>
      <c r="M102" s="225">
        <f t="shared" si="45"/>
        <v>1452.3809523809525</v>
      </c>
      <c r="N102" s="225">
        <f t="shared" si="46"/>
        <v>1571.4285714285711</v>
      </c>
      <c r="O102" s="225">
        <f t="shared" si="47"/>
        <v>1547.6190476190477</v>
      </c>
      <c r="T102" s="154">
        <v>6000</v>
      </c>
      <c r="U102" s="225">
        <f t="shared" si="48"/>
        <v>0</v>
      </c>
    </row>
    <row r="103" spans="1:21" s="218" customFormat="1" ht="81">
      <c r="A103" s="153" t="s">
        <v>671</v>
      </c>
      <c r="B103" s="83" t="s">
        <v>672</v>
      </c>
      <c r="C103" s="79"/>
      <c r="D103" s="154">
        <f t="shared" si="70"/>
        <v>0</v>
      </c>
      <c r="E103" s="154">
        <v>0</v>
      </c>
      <c r="F103" s="154" t="s">
        <v>0</v>
      </c>
      <c r="G103" s="154">
        <f t="shared" ref="G103:G116" si="75">+D103/253*62</f>
        <v>0</v>
      </c>
      <c r="H103" s="154">
        <f t="shared" ref="H103:H116" si="76">+D103/253*123</f>
        <v>0</v>
      </c>
      <c r="I103" s="154">
        <f t="shared" ref="I103:I116" si="77">+D103/253*188</f>
        <v>0</v>
      </c>
      <c r="J103" s="154">
        <f t="shared" si="74"/>
        <v>0</v>
      </c>
      <c r="K103" s="225">
        <f t="shared" si="44"/>
        <v>0</v>
      </c>
      <c r="M103" s="225">
        <f t="shared" si="45"/>
        <v>0</v>
      </c>
      <c r="N103" s="225">
        <f t="shared" si="46"/>
        <v>0</v>
      </c>
      <c r="O103" s="225">
        <f t="shared" si="47"/>
        <v>0</v>
      </c>
      <c r="T103" s="154">
        <v>0</v>
      </c>
      <c r="U103" s="225">
        <f t="shared" si="48"/>
        <v>0</v>
      </c>
    </row>
    <row r="104" spans="1:21" s="218" customFormat="1" ht="54">
      <c r="A104" s="153" t="s">
        <v>673</v>
      </c>
      <c r="B104" s="83" t="s">
        <v>674</v>
      </c>
      <c r="C104" s="79"/>
      <c r="D104" s="154">
        <f t="shared" si="70"/>
        <v>0</v>
      </c>
      <c r="E104" s="154">
        <v>0</v>
      </c>
      <c r="F104" s="154" t="s">
        <v>0</v>
      </c>
      <c r="G104" s="154">
        <f t="shared" si="75"/>
        <v>0</v>
      </c>
      <c r="H104" s="154">
        <f t="shared" si="76"/>
        <v>0</v>
      </c>
      <c r="I104" s="154">
        <f t="shared" si="77"/>
        <v>0</v>
      </c>
      <c r="J104" s="154">
        <f t="shared" si="74"/>
        <v>0</v>
      </c>
      <c r="K104" s="225">
        <f t="shared" si="44"/>
        <v>0</v>
      </c>
      <c r="M104" s="225">
        <f t="shared" si="45"/>
        <v>0</v>
      </c>
      <c r="N104" s="225">
        <f t="shared" si="46"/>
        <v>0</v>
      </c>
      <c r="O104" s="225">
        <f t="shared" si="47"/>
        <v>0</v>
      </c>
      <c r="T104" s="154">
        <v>0</v>
      </c>
      <c r="U104" s="225">
        <f t="shared" si="48"/>
        <v>0</v>
      </c>
    </row>
    <row r="105" spans="1:21" s="218" customFormat="1" ht="67.5">
      <c r="A105" s="153" t="s">
        <v>675</v>
      </c>
      <c r="B105" s="83" t="s">
        <v>676</v>
      </c>
      <c r="C105" s="79"/>
      <c r="D105" s="154">
        <f t="shared" si="70"/>
        <v>0</v>
      </c>
      <c r="E105" s="154">
        <v>0</v>
      </c>
      <c r="F105" s="154" t="s">
        <v>0</v>
      </c>
      <c r="G105" s="154">
        <f t="shared" si="75"/>
        <v>0</v>
      </c>
      <c r="H105" s="154">
        <f t="shared" si="76"/>
        <v>0</v>
      </c>
      <c r="I105" s="154">
        <f t="shared" si="77"/>
        <v>0</v>
      </c>
      <c r="J105" s="154">
        <f t="shared" si="74"/>
        <v>0</v>
      </c>
      <c r="K105" s="225">
        <f t="shared" si="44"/>
        <v>0</v>
      </c>
      <c r="M105" s="225">
        <f t="shared" si="45"/>
        <v>0</v>
      </c>
      <c r="N105" s="225">
        <f t="shared" si="46"/>
        <v>0</v>
      </c>
      <c r="O105" s="225">
        <f t="shared" si="47"/>
        <v>0</v>
      </c>
      <c r="T105" s="154">
        <v>0</v>
      </c>
      <c r="U105" s="225">
        <f t="shared" si="48"/>
        <v>0</v>
      </c>
    </row>
    <row r="106" spans="1:21" s="218" customFormat="1" ht="135">
      <c r="A106" s="153" t="s">
        <v>677</v>
      </c>
      <c r="B106" s="83" t="s">
        <v>732</v>
      </c>
      <c r="C106" s="79"/>
      <c r="D106" s="154">
        <f t="shared" si="70"/>
        <v>0</v>
      </c>
      <c r="E106" s="154">
        <v>0</v>
      </c>
      <c r="F106" s="154" t="s">
        <v>0</v>
      </c>
      <c r="G106" s="154">
        <f t="shared" si="75"/>
        <v>0</v>
      </c>
      <c r="H106" s="154">
        <f t="shared" si="76"/>
        <v>0</v>
      </c>
      <c r="I106" s="154">
        <f t="shared" si="77"/>
        <v>0</v>
      </c>
      <c r="J106" s="154">
        <f t="shared" si="74"/>
        <v>0</v>
      </c>
      <c r="K106" s="225">
        <f t="shared" si="44"/>
        <v>0</v>
      </c>
      <c r="M106" s="225">
        <f t="shared" si="45"/>
        <v>0</v>
      </c>
      <c r="N106" s="225">
        <f t="shared" si="46"/>
        <v>0</v>
      </c>
      <c r="O106" s="225">
        <f t="shared" si="47"/>
        <v>0</v>
      </c>
      <c r="T106" s="154">
        <v>0</v>
      </c>
      <c r="U106" s="225">
        <f t="shared" si="48"/>
        <v>0</v>
      </c>
    </row>
    <row r="107" spans="1:21" s="218" customFormat="1" ht="54">
      <c r="A107" s="153" t="s">
        <v>678</v>
      </c>
      <c r="B107" s="83" t="s">
        <v>679</v>
      </c>
      <c r="C107" s="79"/>
      <c r="D107" s="154">
        <f t="shared" si="70"/>
        <v>0</v>
      </c>
      <c r="E107" s="154">
        <v>0</v>
      </c>
      <c r="F107" s="154" t="s">
        <v>0</v>
      </c>
      <c r="G107" s="154">
        <f t="shared" si="75"/>
        <v>0</v>
      </c>
      <c r="H107" s="154">
        <f t="shared" si="76"/>
        <v>0</v>
      </c>
      <c r="I107" s="154">
        <f t="shared" si="77"/>
        <v>0</v>
      </c>
      <c r="J107" s="154">
        <f t="shared" si="74"/>
        <v>0</v>
      </c>
      <c r="K107" s="225">
        <f t="shared" si="44"/>
        <v>0</v>
      </c>
      <c r="M107" s="225">
        <f t="shared" si="45"/>
        <v>0</v>
      </c>
      <c r="N107" s="225">
        <f t="shared" si="46"/>
        <v>0</v>
      </c>
      <c r="O107" s="225">
        <f t="shared" si="47"/>
        <v>0</v>
      </c>
      <c r="T107" s="154">
        <v>0</v>
      </c>
      <c r="U107" s="225">
        <f t="shared" si="48"/>
        <v>0</v>
      </c>
    </row>
    <row r="108" spans="1:21" s="218" customFormat="1" ht="67.5">
      <c r="A108" s="153" t="s">
        <v>680</v>
      </c>
      <c r="B108" s="83" t="s">
        <v>681</v>
      </c>
      <c r="C108" s="79"/>
      <c r="D108" s="154">
        <f t="shared" si="70"/>
        <v>141489.29999999999</v>
      </c>
      <c r="E108" s="154">
        <v>141489.29999999999</v>
      </c>
      <c r="F108" s="154" t="s">
        <v>0</v>
      </c>
      <c r="G108" s="154">
        <f t="shared" ref="G108:G111" si="78">+D108/252*60</f>
        <v>33687.928571428565</v>
      </c>
      <c r="H108" s="154">
        <f t="shared" ref="H108:H111" si="79">+D108/252*121</f>
        <v>67937.322619047613</v>
      </c>
      <c r="I108" s="154">
        <f t="shared" ref="I108:I111" si="80">+D108/252*187</f>
        <v>104994.04404761904</v>
      </c>
      <c r="J108" s="154">
        <f t="shared" si="74"/>
        <v>141489.29999999999</v>
      </c>
      <c r="K108" s="225">
        <f t="shared" si="44"/>
        <v>0</v>
      </c>
      <c r="M108" s="225">
        <f t="shared" si="45"/>
        <v>34249.394047619047</v>
      </c>
      <c r="N108" s="225">
        <f t="shared" si="46"/>
        <v>37056.721428571429</v>
      </c>
      <c r="O108" s="225">
        <f t="shared" si="47"/>
        <v>36495.255952380947</v>
      </c>
      <c r="T108" s="154">
        <v>120672</v>
      </c>
      <c r="U108" s="225">
        <f t="shared" si="48"/>
        <v>20817.299999999988</v>
      </c>
    </row>
    <row r="109" spans="1:21" s="218" customFormat="1" ht="94.5">
      <c r="A109" s="153" t="s">
        <v>682</v>
      </c>
      <c r="B109" s="83" t="s">
        <v>683</v>
      </c>
      <c r="C109" s="79"/>
      <c r="D109" s="154">
        <f t="shared" si="70"/>
        <v>96958.9</v>
      </c>
      <c r="E109" s="154">
        <f>41828+87230.9-32100</f>
        <v>96958.9</v>
      </c>
      <c r="F109" s="154" t="s">
        <v>0</v>
      </c>
      <c r="G109" s="154">
        <f t="shared" si="78"/>
        <v>23085.452380952382</v>
      </c>
      <c r="H109" s="154">
        <f t="shared" si="79"/>
        <v>46555.662301587305</v>
      </c>
      <c r="I109" s="154">
        <f t="shared" si="80"/>
        <v>71949.65992063492</v>
      </c>
      <c r="J109" s="154">
        <f t="shared" si="74"/>
        <v>96958.9</v>
      </c>
      <c r="K109" s="225">
        <f t="shared" si="44"/>
        <v>0</v>
      </c>
      <c r="M109" s="225">
        <f t="shared" si="45"/>
        <v>23470.209920634923</v>
      </c>
      <c r="N109" s="225">
        <f t="shared" si="46"/>
        <v>25393.997619047615</v>
      </c>
      <c r="O109" s="225">
        <f t="shared" si="47"/>
        <v>25009.240079365074</v>
      </c>
      <c r="S109" s="236"/>
      <c r="T109" s="154">
        <v>92300</v>
      </c>
      <c r="U109" s="225">
        <f t="shared" si="48"/>
        <v>4658.8999999999942</v>
      </c>
    </row>
    <row r="110" spans="1:21" s="218" customFormat="1" ht="94.5">
      <c r="A110" s="153" t="s">
        <v>684</v>
      </c>
      <c r="B110" s="83" t="s">
        <v>685</v>
      </c>
      <c r="C110" s="79"/>
      <c r="D110" s="154">
        <f t="shared" si="70"/>
        <v>0</v>
      </c>
      <c r="E110" s="154">
        <v>0</v>
      </c>
      <c r="F110" s="154" t="s">
        <v>0</v>
      </c>
      <c r="G110" s="154">
        <f t="shared" si="78"/>
        <v>0</v>
      </c>
      <c r="H110" s="154">
        <f t="shared" si="79"/>
        <v>0</v>
      </c>
      <c r="I110" s="154">
        <f t="shared" si="80"/>
        <v>0</v>
      </c>
      <c r="J110" s="154">
        <f t="shared" si="74"/>
        <v>0</v>
      </c>
      <c r="K110" s="225">
        <f t="shared" si="44"/>
        <v>0</v>
      </c>
      <c r="M110" s="225">
        <f t="shared" si="45"/>
        <v>0</v>
      </c>
      <c r="N110" s="225">
        <f t="shared" si="46"/>
        <v>0</v>
      </c>
      <c r="O110" s="225">
        <f t="shared" si="47"/>
        <v>0</v>
      </c>
      <c r="T110" s="154">
        <v>0</v>
      </c>
      <c r="U110" s="225">
        <f t="shared" si="48"/>
        <v>0</v>
      </c>
    </row>
    <row r="111" spans="1:21" s="218" customFormat="1" ht="54">
      <c r="A111" s="153" t="s">
        <v>686</v>
      </c>
      <c r="B111" s="83" t="s">
        <v>687</v>
      </c>
      <c r="C111" s="79"/>
      <c r="D111" s="154">
        <f t="shared" si="70"/>
        <v>32100</v>
      </c>
      <c r="E111" s="154">
        <v>32100</v>
      </c>
      <c r="F111" s="154" t="s">
        <v>0</v>
      </c>
      <c r="G111" s="154">
        <f t="shared" si="78"/>
        <v>7642.8571428571431</v>
      </c>
      <c r="H111" s="154">
        <f t="shared" si="79"/>
        <v>15413.095238095239</v>
      </c>
      <c r="I111" s="154">
        <f t="shared" si="80"/>
        <v>23820.238095238095</v>
      </c>
      <c r="J111" s="154">
        <f t="shared" si="74"/>
        <v>32100</v>
      </c>
      <c r="K111" s="225">
        <f t="shared" si="44"/>
        <v>0</v>
      </c>
      <c r="M111" s="225">
        <f t="shared" si="45"/>
        <v>7770.2380952380954</v>
      </c>
      <c r="N111" s="225">
        <f t="shared" si="46"/>
        <v>8407.1428571428569</v>
      </c>
      <c r="O111" s="225">
        <f t="shared" si="47"/>
        <v>8279.7619047619046</v>
      </c>
      <c r="T111" s="154">
        <v>25200</v>
      </c>
      <c r="U111" s="225">
        <f t="shared" si="48"/>
        <v>6900</v>
      </c>
    </row>
    <row r="112" spans="1:21" s="218" customFormat="1" ht="14.25">
      <c r="A112" s="153" t="s">
        <v>688</v>
      </c>
      <c r="B112" s="83" t="s">
        <v>689</v>
      </c>
      <c r="C112" s="79"/>
      <c r="D112" s="154">
        <f t="shared" si="70"/>
        <v>0</v>
      </c>
      <c r="E112" s="154"/>
      <c r="F112" s="154" t="s">
        <v>0</v>
      </c>
      <c r="G112" s="154">
        <f t="shared" si="75"/>
        <v>0</v>
      </c>
      <c r="H112" s="154">
        <f t="shared" si="76"/>
        <v>0</v>
      </c>
      <c r="I112" s="154">
        <f t="shared" si="77"/>
        <v>0</v>
      </c>
      <c r="J112" s="154">
        <f t="shared" si="74"/>
        <v>0</v>
      </c>
      <c r="K112" s="225">
        <f t="shared" si="44"/>
        <v>0</v>
      </c>
      <c r="M112" s="225">
        <f t="shared" si="45"/>
        <v>0</v>
      </c>
      <c r="N112" s="225">
        <f t="shared" si="46"/>
        <v>0</v>
      </c>
      <c r="O112" s="225">
        <f t="shared" si="47"/>
        <v>0</v>
      </c>
      <c r="T112" s="154">
        <v>0</v>
      </c>
      <c r="U112" s="225">
        <f t="shared" si="48"/>
        <v>0</v>
      </c>
    </row>
    <row r="113" spans="1:21" s="218" customFormat="1" ht="27">
      <c r="A113" s="153" t="s">
        <v>690</v>
      </c>
      <c r="B113" s="83" t="s">
        <v>691</v>
      </c>
      <c r="C113" s="79"/>
      <c r="D113" s="154">
        <f t="shared" si="70"/>
        <v>60</v>
      </c>
      <c r="E113" s="154">
        <v>60</v>
      </c>
      <c r="F113" s="154" t="s">
        <v>0</v>
      </c>
      <c r="G113" s="154">
        <f t="shared" si="75"/>
        <v>14.703557312252963</v>
      </c>
      <c r="H113" s="154">
        <f t="shared" si="76"/>
        <v>29.169960474308301</v>
      </c>
      <c r="I113" s="154">
        <f t="shared" si="77"/>
        <v>44.584980237154149</v>
      </c>
      <c r="J113" s="154">
        <f t="shared" si="74"/>
        <v>60</v>
      </c>
      <c r="K113" s="225">
        <f t="shared" si="44"/>
        <v>0</v>
      </c>
      <c r="M113" s="225">
        <f t="shared" si="45"/>
        <v>14.466403162055338</v>
      </c>
      <c r="N113" s="225">
        <f t="shared" si="46"/>
        <v>15.415019762845848</v>
      </c>
      <c r="O113" s="225">
        <f t="shared" si="47"/>
        <v>15.415019762845851</v>
      </c>
      <c r="T113" s="154">
        <v>60</v>
      </c>
      <c r="U113" s="225">
        <f t="shared" si="48"/>
        <v>0</v>
      </c>
    </row>
    <row r="114" spans="1:21" s="218" customFormat="1" ht="14.25">
      <c r="A114" s="153" t="s">
        <v>879</v>
      </c>
      <c r="B114" s="83" t="s">
        <v>693</v>
      </c>
      <c r="C114" s="79" t="s">
        <v>880</v>
      </c>
      <c r="D114" s="154">
        <f t="shared" ref="D114" si="81">SUM(E114:F114)</f>
        <v>11150</v>
      </c>
      <c r="E114" s="154">
        <f>300+10850</f>
        <v>11150</v>
      </c>
      <c r="F114" s="154"/>
      <c r="G114" s="154">
        <f t="shared" ref="G114" si="82">+D114/253*62</f>
        <v>2732.411067193676</v>
      </c>
      <c r="H114" s="154">
        <f t="shared" ref="H114" si="83">+D114/253*123</f>
        <v>5420.750988142293</v>
      </c>
      <c r="I114" s="154">
        <f t="shared" ref="I114" si="84">+D114/253*188</f>
        <v>8285.375494071146</v>
      </c>
      <c r="J114" s="154">
        <f t="shared" ref="J114" si="85">SUM(K114:L114)</f>
        <v>10980</v>
      </c>
      <c r="K114" s="225">
        <v>10980</v>
      </c>
      <c r="M114" s="225"/>
      <c r="N114" s="225"/>
      <c r="O114" s="225"/>
      <c r="T114" s="154"/>
      <c r="U114" s="225">
        <f t="shared" si="48"/>
        <v>11150</v>
      </c>
    </row>
    <row r="115" spans="1:21" s="218" customFormat="1" ht="40.5">
      <c r="A115" s="153" t="s">
        <v>621</v>
      </c>
      <c r="B115" s="83" t="s">
        <v>692</v>
      </c>
      <c r="C115" s="79"/>
      <c r="D115" s="154">
        <f t="shared" si="70"/>
        <v>120000</v>
      </c>
      <c r="E115" s="154">
        <v>120000</v>
      </c>
      <c r="F115" s="154" t="s">
        <v>0</v>
      </c>
      <c r="G115" s="154">
        <f t="shared" si="75"/>
        <v>29407.114624505932</v>
      </c>
      <c r="H115" s="154">
        <f t="shared" si="76"/>
        <v>58339.9209486166</v>
      </c>
      <c r="I115" s="154">
        <f t="shared" si="77"/>
        <v>89169.960474308304</v>
      </c>
      <c r="J115" s="154">
        <f t="shared" si="74"/>
        <v>120000</v>
      </c>
      <c r="K115" s="225">
        <f t="shared" si="44"/>
        <v>0</v>
      </c>
      <c r="M115" s="225">
        <f t="shared" si="45"/>
        <v>28932.806324110668</v>
      </c>
      <c r="N115" s="225">
        <f t="shared" si="46"/>
        <v>30830.039525691704</v>
      </c>
      <c r="O115" s="225">
        <f t="shared" si="47"/>
        <v>30830.039525691696</v>
      </c>
      <c r="T115" s="154">
        <v>53500</v>
      </c>
      <c r="U115" s="225">
        <f t="shared" si="48"/>
        <v>66500</v>
      </c>
    </row>
    <row r="116" spans="1:21" s="218" customFormat="1" ht="27">
      <c r="A116" s="153" t="s">
        <v>636</v>
      </c>
      <c r="B116" s="83" t="s">
        <v>869</v>
      </c>
      <c r="C116" s="79"/>
      <c r="D116" s="154">
        <f>E116</f>
        <v>0</v>
      </c>
      <c r="E116" s="154"/>
      <c r="F116" s="154" t="s">
        <v>0</v>
      </c>
      <c r="G116" s="154">
        <f t="shared" si="75"/>
        <v>0</v>
      </c>
      <c r="H116" s="154">
        <f t="shared" si="76"/>
        <v>0</v>
      </c>
      <c r="I116" s="154">
        <f t="shared" si="77"/>
        <v>0</v>
      </c>
      <c r="J116" s="154">
        <f t="shared" si="74"/>
        <v>0</v>
      </c>
      <c r="K116" s="225">
        <f t="shared" si="44"/>
        <v>0</v>
      </c>
      <c r="M116" s="225">
        <f t="shared" si="45"/>
        <v>0</v>
      </c>
      <c r="N116" s="225">
        <f t="shared" si="46"/>
        <v>0</v>
      </c>
      <c r="O116" s="225">
        <f t="shared" si="47"/>
        <v>0</v>
      </c>
      <c r="T116" s="154">
        <v>0</v>
      </c>
      <c r="U116" s="225">
        <f t="shared" si="48"/>
        <v>0</v>
      </c>
    </row>
    <row r="117" spans="1:21" ht="28.5">
      <c r="A117" s="151" t="s">
        <v>622</v>
      </c>
      <c r="B117" s="87" t="s">
        <v>733</v>
      </c>
      <c r="C117" s="152">
        <v>7431</v>
      </c>
      <c r="D117" s="89">
        <f>SUM(D118:D119)</f>
        <v>13450</v>
      </c>
      <c r="E117" s="89">
        <f>SUM(E118:E119)</f>
        <v>13450</v>
      </c>
      <c r="F117" s="89" t="s">
        <v>0</v>
      </c>
      <c r="G117" s="82">
        <f>SUM(G118:G119)</f>
        <v>3202.3809523809523</v>
      </c>
      <c r="H117" s="82">
        <f>SUM(H118:H119)</f>
        <v>6458.1349206349205</v>
      </c>
      <c r="I117" s="82">
        <f>SUM(I118:I119)</f>
        <v>9980.7539682539682</v>
      </c>
      <c r="J117" s="82">
        <f>SUM(J118:J119)</f>
        <v>13450</v>
      </c>
      <c r="K117" s="225">
        <f t="shared" si="44"/>
        <v>0</v>
      </c>
      <c r="M117" s="225">
        <f t="shared" si="45"/>
        <v>3255.7539682539682</v>
      </c>
      <c r="N117" s="225">
        <f t="shared" si="46"/>
        <v>3522.6190476190477</v>
      </c>
      <c r="O117" s="225">
        <f t="shared" si="47"/>
        <v>3469.2460317460318</v>
      </c>
      <c r="T117" s="154">
        <v>1600</v>
      </c>
      <c r="U117" s="225">
        <f t="shared" si="48"/>
        <v>11850</v>
      </c>
    </row>
    <row r="118" spans="1:21" ht="54">
      <c r="A118" s="153" t="s">
        <v>623</v>
      </c>
      <c r="B118" s="83" t="s">
        <v>853</v>
      </c>
      <c r="C118" s="86"/>
      <c r="D118" s="154">
        <f>SUM(E118:F118)</f>
        <v>13450</v>
      </c>
      <c r="E118" s="154">
        <v>13450</v>
      </c>
      <c r="F118" s="154" t="s">
        <v>0</v>
      </c>
      <c r="G118" s="154">
        <f>+D118/252*60</f>
        <v>3202.3809523809523</v>
      </c>
      <c r="H118" s="154">
        <f t="shared" ref="H118" si="86">+D118/252*121</f>
        <v>6458.1349206349205</v>
      </c>
      <c r="I118" s="154">
        <f>+D118/252*187</f>
        <v>9980.7539682539682</v>
      </c>
      <c r="J118" s="154">
        <f t="shared" ref="J118" si="87">+D118</f>
        <v>13450</v>
      </c>
      <c r="K118" s="225">
        <f t="shared" si="44"/>
        <v>0</v>
      </c>
      <c r="M118" s="225">
        <f t="shared" si="45"/>
        <v>3255.7539682539682</v>
      </c>
      <c r="N118" s="225">
        <f t="shared" si="46"/>
        <v>3522.6190476190477</v>
      </c>
      <c r="O118" s="225">
        <f t="shared" si="47"/>
        <v>3469.2460317460318</v>
      </c>
      <c r="T118" s="89">
        <v>1600</v>
      </c>
      <c r="U118" s="225">
        <f t="shared" si="48"/>
        <v>11850</v>
      </c>
    </row>
    <row r="119" spans="1:21" s="218" customFormat="1" ht="40.5">
      <c r="A119" s="153" t="s">
        <v>624</v>
      </c>
      <c r="B119" s="83" t="s">
        <v>734</v>
      </c>
      <c r="C119" s="86"/>
      <c r="D119" s="154">
        <f>SUM(E119:F119)</f>
        <v>0</v>
      </c>
      <c r="E119" s="154">
        <v>0</v>
      </c>
      <c r="F119" s="154" t="s">
        <v>0</v>
      </c>
      <c r="G119" s="154"/>
      <c r="H119" s="154"/>
      <c r="I119" s="154"/>
      <c r="J119" s="154"/>
      <c r="K119" s="225">
        <f t="shared" si="44"/>
        <v>0</v>
      </c>
      <c r="M119" s="225">
        <f t="shared" si="45"/>
        <v>0</v>
      </c>
      <c r="N119" s="225">
        <f t="shared" si="46"/>
        <v>0</v>
      </c>
      <c r="O119" s="225">
        <f t="shared" si="47"/>
        <v>0</v>
      </c>
      <c r="T119" s="154">
        <v>0</v>
      </c>
      <c r="U119" s="225">
        <f t="shared" si="48"/>
        <v>0</v>
      </c>
    </row>
    <row r="120" spans="1:21" ht="28.5">
      <c r="A120" s="151" t="s">
        <v>625</v>
      </c>
      <c r="B120" s="87" t="s">
        <v>735</v>
      </c>
      <c r="C120" s="152">
        <v>7441</v>
      </c>
      <c r="D120" s="89">
        <f>SUM(D121:D122)</f>
        <v>0</v>
      </c>
      <c r="E120" s="89">
        <f>SUM(E121:E122)</f>
        <v>0</v>
      </c>
      <c r="F120" s="89" t="s">
        <v>0</v>
      </c>
      <c r="G120" s="89">
        <f t="shared" ref="G120:J120" si="88">SUM(G121:G122)</f>
        <v>0</v>
      </c>
      <c r="H120" s="89">
        <f t="shared" si="88"/>
        <v>0</v>
      </c>
      <c r="I120" s="89">
        <f t="shared" si="88"/>
        <v>0</v>
      </c>
      <c r="J120" s="89">
        <f t="shared" si="88"/>
        <v>0</v>
      </c>
      <c r="K120" s="225">
        <f t="shared" si="44"/>
        <v>0</v>
      </c>
      <c r="M120" s="225">
        <f t="shared" si="45"/>
        <v>0</v>
      </c>
      <c r="N120" s="225">
        <f t="shared" si="46"/>
        <v>0</v>
      </c>
      <c r="O120" s="225">
        <f t="shared" si="47"/>
        <v>0</v>
      </c>
      <c r="T120" s="154">
        <v>5000</v>
      </c>
      <c r="U120" s="225">
        <f t="shared" si="48"/>
        <v>-5000</v>
      </c>
    </row>
    <row r="121" spans="1:21" s="218" customFormat="1" ht="121.5">
      <c r="A121" s="153" t="s">
        <v>626</v>
      </c>
      <c r="B121" s="83" t="s">
        <v>854</v>
      </c>
      <c r="C121" s="86"/>
      <c r="D121" s="154">
        <f>SUM(E121:F121)</f>
        <v>0</v>
      </c>
      <c r="E121" s="154">
        <v>0</v>
      </c>
      <c r="F121" s="154" t="s">
        <v>0</v>
      </c>
      <c r="G121" s="154"/>
      <c r="H121" s="154"/>
      <c r="I121" s="154"/>
      <c r="J121" s="154"/>
      <c r="K121" s="225">
        <f t="shared" si="44"/>
        <v>0</v>
      </c>
      <c r="M121" s="225">
        <f t="shared" si="45"/>
        <v>0</v>
      </c>
      <c r="N121" s="225">
        <f t="shared" si="46"/>
        <v>0</v>
      </c>
      <c r="O121" s="225">
        <f t="shared" si="47"/>
        <v>0</v>
      </c>
      <c r="T121" s="89">
        <v>0</v>
      </c>
      <c r="U121" s="225">
        <f t="shared" si="48"/>
        <v>0</v>
      </c>
    </row>
    <row r="122" spans="1:21" s="218" customFormat="1" ht="108">
      <c r="A122" s="157" t="s">
        <v>627</v>
      </c>
      <c r="B122" s="83" t="s">
        <v>736</v>
      </c>
      <c r="C122" s="86"/>
      <c r="D122" s="154">
        <f>SUM(E122:F122)</f>
        <v>0</v>
      </c>
      <c r="E122" s="154"/>
      <c r="F122" s="154" t="s">
        <v>0</v>
      </c>
      <c r="G122" s="154"/>
      <c r="H122" s="154"/>
      <c r="I122" s="154"/>
      <c r="J122" s="154">
        <f>+E122</f>
        <v>0</v>
      </c>
      <c r="K122" s="225">
        <f t="shared" si="44"/>
        <v>0</v>
      </c>
      <c r="M122" s="225">
        <f t="shared" si="45"/>
        <v>0</v>
      </c>
      <c r="N122" s="225">
        <f t="shared" si="46"/>
        <v>0</v>
      </c>
      <c r="O122" s="225">
        <f t="shared" si="47"/>
        <v>0</v>
      </c>
      <c r="T122" s="154">
        <v>5000</v>
      </c>
      <c r="U122" s="225">
        <f t="shared" si="48"/>
        <v>-5000</v>
      </c>
    </row>
    <row r="123" spans="1:21" s="218" customFormat="1" ht="28.5">
      <c r="A123" s="151" t="s">
        <v>628</v>
      </c>
      <c r="B123" s="87" t="s">
        <v>737</v>
      </c>
      <c r="C123" s="152">
        <v>7442</v>
      </c>
      <c r="D123" s="89">
        <f>SUM(D124:D125)</f>
        <v>0</v>
      </c>
      <c r="E123" s="89" t="s">
        <v>0</v>
      </c>
      <c r="F123" s="89">
        <f>SUM(F124:F125)</f>
        <v>0</v>
      </c>
      <c r="G123" s="89">
        <f>SUM(G124:G125)</f>
        <v>0</v>
      </c>
      <c r="H123" s="89">
        <f>SUM(H124:H125)</f>
        <v>0</v>
      </c>
      <c r="I123" s="89">
        <f>SUM(I124:I125)</f>
        <v>0</v>
      </c>
      <c r="J123" s="89">
        <f>SUM(J124:J125)</f>
        <v>0</v>
      </c>
      <c r="K123" s="225">
        <f t="shared" si="44"/>
        <v>0</v>
      </c>
      <c r="M123" s="225">
        <f t="shared" si="45"/>
        <v>0</v>
      </c>
      <c r="N123" s="225">
        <f t="shared" si="46"/>
        <v>0</v>
      </c>
      <c r="O123" s="225">
        <f t="shared" si="47"/>
        <v>0</v>
      </c>
      <c r="T123" s="154">
        <v>0</v>
      </c>
      <c r="U123" s="225">
        <f t="shared" si="48"/>
        <v>0</v>
      </c>
    </row>
    <row r="124" spans="1:21" s="218" customFormat="1" ht="135">
      <c r="A124" s="153" t="s">
        <v>629</v>
      </c>
      <c r="B124" s="91" t="s">
        <v>831</v>
      </c>
      <c r="C124" s="86"/>
      <c r="D124" s="154">
        <f>SUM(E124:F124)</f>
        <v>0</v>
      </c>
      <c r="E124" s="154" t="s">
        <v>0</v>
      </c>
      <c r="F124" s="154"/>
      <c r="G124" s="154"/>
      <c r="H124" s="154"/>
      <c r="I124" s="154"/>
      <c r="J124" s="154"/>
      <c r="K124" s="225">
        <f t="shared" si="44"/>
        <v>0</v>
      </c>
      <c r="M124" s="225">
        <f t="shared" si="45"/>
        <v>0</v>
      </c>
      <c r="N124" s="225">
        <f t="shared" si="46"/>
        <v>0</v>
      </c>
      <c r="O124" s="225">
        <f t="shared" si="47"/>
        <v>0</v>
      </c>
      <c r="T124" s="89">
        <v>0</v>
      </c>
      <c r="U124" s="225">
        <f t="shared" si="48"/>
        <v>0</v>
      </c>
    </row>
    <row r="125" spans="1:21" s="218" customFormat="1" ht="121.5">
      <c r="A125" s="153" t="s">
        <v>630</v>
      </c>
      <c r="B125" s="83" t="s">
        <v>738</v>
      </c>
      <c r="C125" s="86"/>
      <c r="D125" s="154">
        <f>SUM(E125:F125)</f>
        <v>0</v>
      </c>
      <c r="E125" s="154" t="s">
        <v>0</v>
      </c>
      <c r="F125" s="154">
        <v>0</v>
      </c>
      <c r="G125" s="154"/>
      <c r="H125" s="154"/>
      <c r="I125" s="154"/>
      <c r="J125" s="154"/>
      <c r="K125" s="225">
        <f t="shared" si="44"/>
        <v>0</v>
      </c>
      <c r="M125" s="225">
        <f t="shared" si="45"/>
        <v>0</v>
      </c>
      <c r="N125" s="225">
        <f t="shared" si="46"/>
        <v>0</v>
      </c>
      <c r="O125" s="225">
        <f t="shared" si="47"/>
        <v>0</v>
      </c>
      <c r="T125" s="154">
        <v>0</v>
      </c>
      <c r="U125" s="225">
        <f t="shared" si="48"/>
        <v>0</v>
      </c>
    </row>
    <row r="126" spans="1:21" ht="28.5">
      <c r="A126" s="161" t="s">
        <v>631</v>
      </c>
      <c r="B126" s="87" t="s">
        <v>832</v>
      </c>
      <c r="C126" s="152">
        <v>7452</v>
      </c>
      <c r="D126" s="89">
        <f>+D127+D129</f>
        <v>70000</v>
      </c>
      <c r="E126" s="89">
        <f>SUM(E127:E129)</f>
        <v>70000</v>
      </c>
      <c r="F126" s="89">
        <f>SUM(F127:F129)</f>
        <v>701344.75636007567</v>
      </c>
      <c r="G126" s="89">
        <f>+G127+G129</f>
        <v>17154.150197628456</v>
      </c>
      <c r="H126" s="89">
        <f>+H127+H129</f>
        <v>34031.62055335968</v>
      </c>
      <c r="I126" s="89">
        <f>+I127+I129</f>
        <v>52015.81027667984</v>
      </c>
      <c r="J126" s="89">
        <f>+J127+J129</f>
        <v>70000</v>
      </c>
      <c r="K126" s="225">
        <f t="shared" si="44"/>
        <v>0</v>
      </c>
      <c r="M126" s="225">
        <f t="shared" si="45"/>
        <v>16877.470355731224</v>
      </c>
      <c r="N126" s="225">
        <f t="shared" si="46"/>
        <v>17984.18972332016</v>
      </c>
      <c r="O126" s="225">
        <f t="shared" si="47"/>
        <v>17984.18972332016</v>
      </c>
      <c r="T126" s="154">
        <v>139333.70000000001</v>
      </c>
      <c r="U126" s="225">
        <f t="shared" si="48"/>
        <v>-69333.700000000012</v>
      </c>
    </row>
    <row r="127" spans="1:21" s="218" customFormat="1" ht="27">
      <c r="A127" s="153" t="s">
        <v>632</v>
      </c>
      <c r="B127" s="83" t="s">
        <v>828</v>
      </c>
      <c r="C127" s="86"/>
      <c r="D127" s="154">
        <f>SUM(E127:F127)</f>
        <v>0</v>
      </c>
      <c r="E127" s="154" t="s">
        <v>0</v>
      </c>
      <c r="F127" s="154">
        <v>0</v>
      </c>
      <c r="G127" s="154"/>
      <c r="H127" s="154"/>
      <c r="I127" s="154"/>
      <c r="J127" s="154"/>
      <c r="K127" s="225">
        <f t="shared" si="44"/>
        <v>0</v>
      </c>
      <c r="M127" s="225">
        <f t="shared" si="45"/>
        <v>0</v>
      </c>
      <c r="N127" s="225">
        <f t="shared" si="46"/>
        <v>0</v>
      </c>
      <c r="O127" s="225">
        <f t="shared" si="47"/>
        <v>0</v>
      </c>
      <c r="T127" s="89">
        <v>0</v>
      </c>
      <c r="U127" s="225">
        <f t="shared" si="48"/>
        <v>0</v>
      </c>
    </row>
    <row r="128" spans="1:21" s="218" customFormat="1" ht="27">
      <c r="A128" s="153" t="s">
        <v>633</v>
      </c>
      <c r="B128" s="83" t="s">
        <v>739</v>
      </c>
      <c r="C128" s="86"/>
      <c r="D128" s="154">
        <f>+F128</f>
        <v>701344.75636007567</v>
      </c>
      <c r="E128" s="154" t="s">
        <v>0</v>
      </c>
      <c r="F128" s="162">
        <f>+'4Gorcarakan ev tntesagitakan'!J780</f>
        <v>701344.75636007567</v>
      </c>
      <c r="G128" s="162">
        <f>+'4Gorcarakan ev tntesagitakan'!K780</f>
        <v>0</v>
      </c>
      <c r="H128" s="162">
        <f>+'4Gorcarakan ev tntesagitakan'!L780</f>
        <v>0</v>
      </c>
      <c r="I128" s="162">
        <f>+'4Gorcarakan ev tntesagitakan'!M780</f>
        <v>0</v>
      </c>
      <c r="J128" s="162">
        <f>+'4Gorcarakan ev tntesagitakan'!N780</f>
        <v>701344.75636007567</v>
      </c>
      <c r="K128" s="225"/>
      <c r="M128" s="225">
        <f t="shared" si="45"/>
        <v>0</v>
      </c>
      <c r="N128" s="225">
        <f t="shared" si="46"/>
        <v>0</v>
      </c>
      <c r="O128" s="225">
        <f t="shared" si="47"/>
        <v>701344.75636007567</v>
      </c>
      <c r="T128" s="154">
        <v>925983</v>
      </c>
      <c r="U128" s="225">
        <f t="shared" si="48"/>
        <v>-224638.24363992433</v>
      </c>
    </row>
    <row r="129" spans="1:21" ht="40.5">
      <c r="A129" s="153" t="s">
        <v>634</v>
      </c>
      <c r="B129" s="83" t="s">
        <v>740</v>
      </c>
      <c r="C129" s="86"/>
      <c r="D129" s="154">
        <f>SUM(E129:F129)</f>
        <v>70000</v>
      </c>
      <c r="E129" s="246">
        <v>70000</v>
      </c>
      <c r="F129" s="154">
        <v>0</v>
      </c>
      <c r="G129" s="154">
        <f t="shared" ref="G129" si="89">+D129/253*62</f>
        <v>17154.150197628456</v>
      </c>
      <c r="H129" s="154">
        <f t="shared" ref="H129" si="90">+D129/253*123</f>
        <v>34031.62055335968</v>
      </c>
      <c r="I129" s="154">
        <f t="shared" ref="I129" si="91">+D129/253*188</f>
        <v>52015.81027667984</v>
      </c>
      <c r="J129" s="154">
        <f t="shared" ref="J129" si="92">+D129</f>
        <v>70000</v>
      </c>
      <c r="K129" s="225">
        <f t="shared" si="44"/>
        <v>0</v>
      </c>
      <c r="M129" s="225">
        <f t="shared" si="45"/>
        <v>16877.470355731224</v>
      </c>
      <c r="N129" s="225">
        <f t="shared" si="46"/>
        <v>17984.18972332016</v>
      </c>
      <c r="O129" s="225">
        <f t="shared" si="47"/>
        <v>17984.18972332016</v>
      </c>
      <c r="T129" s="154">
        <v>139333.70000000001</v>
      </c>
      <c r="U129" s="225">
        <f t="shared" si="48"/>
        <v>-69333.700000000012</v>
      </c>
    </row>
    <row r="130" spans="1:21">
      <c r="A130" s="92"/>
      <c r="C130" s="92"/>
      <c r="E130" s="92"/>
      <c r="F130" s="92"/>
      <c r="H130" s="92"/>
      <c r="I130" s="92"/>
      <c r="T130" s="154"/>
    </row>
    <row r="131" spans="1:21">
      <c r="A131" s="92"/>
      <c r="C131" s="92"/>
      <c r="E131" s="92"/>
      <c r="F131" s="92"/>
      <c r="H131" s="92"/>
      <c r="I131" s="92"/>
    </row>
    <row r="132" spans="1:21">
      <c r="A132" s="92"/>
      <c r="C132" s="92"/>
      <c r="E132" s="92"/>
      <c r="F132" s="92"/>
      <c r="H132" s="92"/>
      <c r="I132" s="92"/>
    </row>
    <row r="133" spans="1:21">
      <c r="A133" s="92"/>
      <c r="C133" s="92"/>
      <c r="E133" s="92"/>
      <c r="F133" s="92"/>
      <c r="H133" s="92"/>
      <c r="I133" s="92"/>
    </row>
    <row r="134" spans="1:21">
      <c r="A134" s="92"/>
      <c r="C134" s="92"/>
      <c r="E134" s="92"/>
      <c r="F134" s="92"/>
      <c r="H134" s="92"/>
      <c r="I134" s="92"/>
    </row>
    <row r="135" spans="1:21">
      <c r="A135" s="92"/>
      <c r="C135" s="92"/>
      <c r="E135" s="92"/>
      <c r="F135" s="92"/>
      <c r="H135" s="92"/>
      <c r="I135" s="92"/>
    </row>
    <row r="136" spans="1:21">
      <c r="A136" s="92"/>
      <c r="C136" s="92"/>
      <c r="E136" s="92"/>
      <c r="F136" s="92"/>
      <c r="H136" s="92"/>
      <c r="I136" s="92"/>
    </row>
    <row r="137" spans="1:21">
      <c r="A137" s="92"/>
      <c r="C137" s="92"/>
      <c r="E137" s="92"/>
      <c r="F137" s="92"/>
      <c r="H137" s="92"/>
      <c r="I137" s="92"/>
    </row>
    <row r="138" spans="1:21">
      <c r="A138" s="92"/>
      <c r="C138" s="92"/>
      <c r="E138" s="92"/>
      <c r="F138" s="92"/>
      <c r="H138" s="92"/>
      <c r="I138" s="92"/>
    </row>
    <row r="139" spans="1:21">
      <c r="A139" s="92"/>
      <c r="C139" s="92"/>
      <c r="E139" s="92"/>
      <c r="F139" s="92"/>
      <c r="H139" s="92"/>
      <c r="I139" s="92"/>
    </row>
    <row r="140" spans="1:21">
      <c r="A140" s="92"/>
      <c r="C140" s="92"/>
      <c r="E140" s="92"/>
      <c r="F140" s="92"/>
      <c r="H140" s="92"/>
      <c r="I140" s="92"/>
    </row>
    <row r="141" spans="1:21">
      <c r="A141" s="92"/>
      <c r="C141" s="92"/>
      <c r="E141" s="92"/>
      <c r="F141" s="92"/>
      <c r="H141" s="92"/>
      <c r="I141" s="92"/>
    </row>
    <row r="142" spans="1:21">
      <c r="A142" s="92"/>
      <c r="C142" s="92"/>
      <c r="E142" s="92"/>
      <c r="F142" s="92"/>
      <c r="H142" s="92"/>
      <c r="I142" s="92"/>
    </row>
    <row r="143" spans="1:21">
      <c r="A143" s="92"/>
      <c r="C143" s="92"/>
      <c r="E143" s="92"/>
      <c r="F143" s="92"/>
      <c r="H143" s="92"/>
      <c r="I143" s="92"/>
    </row>
    <row r="144" spans="1:21">
      <c r="A144" s="92"/>
      <c r="C144" s="92"/>
      <c r="E144" s="92"/>
      <c r="F144" s="92"/>
      <c r="H144" s="92"/>
      <c r="I144" s="92"/>
    </row>
    <row r="145" spans="1:9">
      <c r="A145" s="92"/>
      <c r="C145" s="92"/>
      <c r="E145" s="92"/>
      <c r="F145" s="92"/>
      <c r="H145" s="92"/>
      <c r="I145" s="92"/>
    </row>
    <row r="146" spans="1:9">
      <c r="A146" s="92"/>
      <c r="C146" s="92"/>
      <c r="E146" s="92"/>
      <c r="F146" s="92"/>
      <c r="H146" s="92"/>
      <c r="I146" s="92"/>
    </row>
    <row r="147" spans="1:9">
      <c r="A147" s="92"/>
      <c r="C147" s="92"/>
      <c r="E147" s="92"/>
      <c r="F147" s="92"/>
      <c r="H147" s="92"/>
      <c r="I147" s="92"/>
    </row>
    <row r="148" spans="1:9">
      <c r="A148" s="92"/>
      <c r="C148" s="92"/>
      <c r="E148" s="92"/>
      <c r="F148" s="92"/>
      <c r="H148" s="92"/>
      <c r="I148" s="92"/>
    </row>
    <row r="149" spans="1:9">
      <c r="A149" s="92"/>
      <c r="C149" s="92"/>
      <c r="E149" s="92"/>
      <c r="F149" s="92"/>
      <c r="H149" s="92"/>
      <c r="I149" s="92"/>
    </row>
    <row r="150" spans="1:9">
      <c r="A150" s="92"/>
      <c r="C150" s="92"/>
      <c r="E150" s="92"/>
      <c r="F150" s="92"/>
      <c r="H150" s="92"/>
      <c r="I150" s="92"/>
    </row>
    <row r="151" spans="1:9">
      <c r="A151" s="92"/>
      <c r="C151" s="92"/>
      <c r="E151" s="92"/>
      <c r="F151" s="92"/>
      <c r="H151" s="92"/>
      <c r="I151" s="92"/>
    </row>
    <row r="152" spans="1:9">
      <c r="A152" s="92"/>
      <c r="C152" s="92"/>
      <c r="E152" s="92"/>
      <c r="F152" s="92"/>
      <c r="H152" s="92"/>
      <c r="I152" s="92"/>
    </row>
    <row r="153" spans="1:9">
      <c r="A153" s="92"/>
      <c r="C153" s="92"/>
      <c r="E153" s="92"/>
      <c r="F153" s="92"/>
      <c r="H153" s="92"/>
      <c r="I153" s="92"/>
    </row>
    <row r="154" spans="1:9">
      <c r="A154" s="92"/>
      <c r="C154" s="92"/>
      <c r="E154" s="92"/>
      <c r="F154" s="92"/>
      <c r="H154" s="92"/>
      <c r="I154" s="92"/>
    </row>
    <row r="155" spans="1:9">
      <c r="A155" s="92"/>
      <c r="C155" s="92"/>
      <c r="E155" s="92"/>
      <c r="F155" s="92"/>
      <c r="H155" s="92"/>
      <c r="I155" s="92"/>
    </row>
    <row r="156" spans="1:9">
      <c r="A156" s="92"/>
      <c r="C156" s="92"/>
      <c r="E156" s="92"/>
      <c r="F156" s="92"/>
      <c r="H156" s="92"/>
      <c r="I156" s="92"/>
    </row>
    <row r="157" spans="1:9">
      <c r="A157" s="92"/>
      <c r="C157" s="92"/>
      <c r="E157" s="92"/>
      <c r="F157" s="92"/>
      <c r="H157" s="92"/>
      <c r="I157" s="92"/>
    </row>
    <row r="158" spans="1:9">
      <c r="A158" s="92"/>
      <c r="C158" s="92"/>
      <c r="E158" s="92"/>
      <c r="F158" s="92"/>
      <c r="H158" s="92"/>
      <c r="I158" s="92"/>
    </row>
    <row r="159" spans="1:9">
      <c r="A159" s="92"/>
      <c r="C159" s="92"/>
      <c r="E159" s="92"/>
      <c r="F159" s="92"/>
      <c r="H159" s="92"/>
      <c r="I159" s="92"/>
    </row>
    <row r="160" spans="1:9">
      <c r="A160" s="92"/>
      <c r="C160" s="92"/>
      <c r="E160" s="92"/>
      <c r="F160" s="92"/>
      <c r="H160" s="92"/>
      <c r="I160" s="92"/>
    </row>
    <row r="161" spans="1:9">
      <c r="A161" s="92"/>
      <c r="C161" s="92"/>
      <c r="E161" s="92"/>
      <c r="F161" s="92"/>
      <c r="H161" s="92"/>
      <c r="I161" s="92"/>
    </row>
    <row r="162" spans="1:9">
      <c r="A162" s="92"/>
      <c r="C162" s="92"/>
      <c r="E162" s="92"/>
      <c r="F162" s="92"/>
      <c r="H162" s="92"/>
      <c r="I162" s="92"/>
    </row>
    <row r="163" spans="1:9">
      <c r="A163" s="92"/>
      <c r="C163" s="92"/>
      <c r="E163" s="92"/>
      <c r="F163" s="92"/>
      <c r="H163" s="92"/>
      <c r="I163" s="92"/>
    </row>
    <row r="164" spans="1:9">
      <c r="A164" s="92"/>
      <c r="C164" s="92"/>
      <c r="E164" s="92"/>
      <c r="F164" s="92"/>
      <c r="H164" s="92"/>
      <c r="I164" s="92"/>
    </row>
    <row r="165" spans="1:9">
      <c r="A165" s="92"/>
      <c r="C165" s="92"/>
      <c r="E165" s="92"/>
      <c r="F165" s="92"/>
      <c r="H165" s="92"/>
      <c r="I165" s="92"/>
    </row>
    <row r="166" spans="1:9">
      <c r="A166" s="92"/>
      <c r="C166" s="92"/>
      <c r="E166" s="92"/>
      <c r="F166" s="92"/>
      <c r="H166" s="92"/>
      <c r="I166" s="92"/>
    </row>
  </sheetData>
  <protectedRanges>
    <protectedRange sqref="E59" name="Range7"/>
    <protectedRange sqref="E118:E119 E121:E122 F124:F125 F127 F129" name="Range4"/>
    <protectedRange sqref="E49:E50 E53:E56 F61 E63 F65" name="Range2"/>
    <protectedRange sqref="E19:E21 G65:J65 G63:J63 G59:J59 G92:J92 G119:J119 G121:J122 G125:J125 G127:J127 G67:J67 G69:J72 G74:J75" name="Range1"/>
    <protectedRange sqref="E69:E72 F78 E80 E82:E85 E87 F75 E89" name="Range3"/>
    <protectedRange sqref="A9 F9" name="Range8"/>
    <protectedRange sqref="E31:E46" name="Range3_1"/>
    <protectedRange sqref="E92:E94 E103:E116 E96:E98" name="Range3_2"/>
    <protectedRange sqref="E28" name="Range1_1_1"/>
    <protectedRange sqref="E27 E29:E30" name="Range3_1_1"/>
    <protectedRange sqref="E129" name="Range4_1"/>
    <protectedRange sqref="E100:E102" name="Range3_2_1"/>
  </protectedRanges>
  <autoFilter ref="A15:O129"/>
  <mergeCells count="13">
    <mergeCell ref="C8:F8"/>
    <mergeCell ref="C2:F2"/>
    <mergeCell ref="C3:F3"/>
    <mergeCell ref="C4:F4"/>
    <mergeCell ref="C5:F5"/>
    <mergeCell ref="C6:F6"/>
    <mergeCell ref="C7:F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90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315"/>
  <sheetViews>
    <sheetView workbookViewId="0">
      <selection activeCell="F1" sqref="E1:H8"/>
    </sheetView>
  </sheetViews>
  <sheetFormatPr defaultColWidth="0" defaultRowHeight="17.25"/>
  <cols>
    <col min="1" max="1" width="6" style="43" customWidth="1"/>
    <col min="2" max="2" width="5" style="48" customWidth="1"/>
    <col min="3" max="3" width="5.28515625" style="49" customWidth="1"/>
    <col min="4" max="4" width="4.5703125" style="50" customWidth="1"/>
    <col min="5" max="5" width="44.28515625" style="47" customWidth="1"/>
    <col min="6" max="6" width="15.28515625" style="37" customWidth="1"/>
    <col min="7" max="7" width="13.7109375" style="37" customWidth="1"/>
    <col min="8" max="8" width="15.28515625" style="37" customWidth="1"/>
    <col min="9" max="9" width="13.5703125" style="37" hidden="1" customWidth="1"/>
    <col min="10" max="11" width="14.7109375" style="37" hidden="1" customWidth="1"/>
    <col min="12" max="12" width="15.28515625" style="37" hidden="1" customWidth="1"/>
    <col min="13" max="19" width="4.85546875" style="37" hidden="1" customWidth="1"/>
    <col min="20" max="49" width="0" style="37" hidden="1" customWidth="1"/>
    <col min="50" max="16384" width="9.140625" style="37" hidden="1"/>
  </cols>
  <sheetData>
    <row r="1" spans="1:29" ht="17.25" customHeight="1">
      <c r="E1" s="247"/>
      <c r="F1" s="247"/>
      <c r="G1" s="247"/>
      <c r="H1" s="247"/>
      <c r="J1" s="208"/>
      <c r="K1" s="208"/>
      <c r="L1" s="208"/>
    </row>
    <row r="2" spans="1:29" s="92" customFormat="1" ht="13.5" customHeight="1">
      <c r="A2" s="145"/>
      <c r="C2" s="145"/>
      <c r="E2" s="262"/>
      <c r="F2" s="262"/>
      <c r="G2" s="262"/>
      <c r="H2" s="262"/>
      <c r="J2" s="19"/>
      <c r="K2" s="19"/>
      <c r="L2" s="19"/>
    </row>
    <row r="3" spans="1:29" s="92" customFormat="1" ht="13.5" customHeight="1">
      <c r="A3" s="145"/>
      <c r="C3" s="145"/>
      <c r="E3" s="262"/>
      <c r="F3" s="262"/>
      <c r="G3" s="262"/>
      <c r="H3" s="262"/>
      <c r="J3" s="19"/>
      <c r="K3" s="19"/>
      <c r="L3" s="19"/>
    </row>
    <row r="4" spans="1:29" s="92" customFormat="1" ht="13.5" customHeight="1">
      <c r="A4" s="145"/>
      <c r="C4" s="145"/>
      <c r="E4" s="262"/>
      <c r="F4" s="262"/>
      <c r="G4" s="262"/>
      <c r="H4" s="262"/>
      <c r="J4" s="19"/>
      <c r="K4" s="19"/>
      <c r="L4" s="19"/>
    </row>
    <row r="5" spans="1:29" s="92" customFormat="1" ht="27" customHeight="1">
      <c r="A5" s="145"/>
      <c r="C5" s="145"/>
      <c r="E5" s="275"/>
      <c r="F5" s="275"/>
      <c r="G5" s="275"/>
      <c r="H5" s="275"/>
      <c r="J5" s="208"/>
      <c r="K5" s="208"/>
      <c r="L5" s="208"/>
    </row>
    <row r="6" spans="1:29" s="92" customFormat="1" ht="13.5" customHeight="1">
      <c r="A6" s="145"/>
      <c r="C6" s="145"/>
      <c r="E6" s="262"/>
      <c r="F6" s="262"/>
      <c r="G6" s="262"/>
      <c r="H6" s="262"/>
      <c r="J6" s="19"/>
      <c r="K6" s="19"/>
      <c r="L6" s="19"/>
    </row>
    <row r="7" spans="1:29" s="92" customFormat="1" ht="13.5" customHeight="1">
      <c r="A7" s="145"/>
      <c r="C7" s="145"/>
      <c r="E7" s="262"/>
      <c r="F7" s="262"/>
      <c r="G7" s="262"/>
      <c r="H7" s="262"/>
      <c r="J7" s="19"/>
      <c r="K7" s="19"/>
      <c r="L7" s="19"/>
    </row>
    <row r="8" spans="1:29" s="92" customFormat="1" ht="13.5" customHeight="1">
      <c r="A8" s="145"/>
      <c r="C8" s="145"/>
      <c r="E8" s="262"/>
      <c r="F8" s="262"/>
      <c r="G8" s="262"/>
      <c r="H8" s="262"/>
      <c r="J8" s="19"/>
      <c r="K8" s="19"/>
      <c r="L8" s="19"/>
    </row>
    <row r="9" spans="1:29" s="20" customFormat="1" ht="13.5">
      <c r="A9" s="18"/>
      <c r="B9" s="19"/>
      <c r="C9" s="18"/>
      <c r="E9" s="18"/>
      <c r="F9" s="263"/>
      <c r="G9" s="263"/>
      <c r="H9" s="263"/>
    </row>
    <row r="10" spans="1:29" s="2" customFormat="1">
      <c r="A10" s="266" t="s">
        <v>190</v>
      </c>
      <c r="B10" s="266"/>
      <c r="C10" s="266"/>
      <c r="D10" s="266"/>
      <c r="E10" s="266"/>
      <c r="F10" s="266"/>
      <c r="G10" s="266"/>
      <c r="H10" s="266"/>
      <c r="I10" s="266"/>
      <c r="J10" s="265"/>
      <c r="K10" s="265"/>
      <c r="L10" s="265"/>
    </row>
    <row r="11" spans="1:29" s="2" customFormat="1" ht="31.5" customHeight="1">
      <c r="A11" s="264" t="s">
        <v>17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</row>
    <row r="12" spans="1:29" s="2" customFormat="1" ht="16.5">
      <c r="A12" s="4"/>
      <c r="B12" s="4"/>
      <c r="C12" s="4"/>
      <c r="D12" s="4"/>
      <c r="E12" s="4"/>
      <c r="F12" s="4"/>
      <c r="G12" s="217" t="s">
        <v>18</v>
      </c>
    </row>
    <row r="13" spans="1:29" s="23" customFormat="1">
      <c r="A13" s="270"/>
      <c r="B13" s="272"/>
      <c r="C13" s="273"/>
      <c r="D13" s="273"/>
      <c r="E13" s="274"/>
      <c r="F13" s="242" t="s">
        <v>365</v>
      </c>
      <c r="G13" s="267" t="s">
        <v>366</v>
      </c>
      <c r="H13" s="269"/>
      <c r="I13" s="267" t="s">
        <v>367</v>
      </c>
      <c r="J13" s="268"/>
      <c r="K13" s="268"/>
      <c r="L13" s="269"/>
    </row>
    <row r="14" spans="1:29" s="24" customFormat="1" ht="27.75" thickBot="1">
      <c r="A14" s="271"/>
      <c r="B14" s="272"/>
      <c r="C14" s="273"/>
      <c r="D14" s="273"/>
      <c r="E14" s="274"/>
      <c r="F14" s="16" t="s">
        <v>602</v>
      </c>
      <c r="G14" s="17" t="s">
        <v>149</v>
      </c>
      <c r="H14" s="17" t="s">
        <v>150</v>
      </c>
      <c r="I14" s="241" t="s">
        <v>186</v>
      </c>
      <c r="J14" s="242" t="s">
        <v>187</v>
      </c>
      <c r="K14" s="242" t="s">
        <v>188</v>
      </c>
      <c r="L14" s="242" t="s">
        <v>189</v>
      </c>
    </row>
    <row r="15" spans="1:29" s="28" customFormat="1" ht="18" thickBot="1">
      <c r="A15" s="25">
        <v>1</v>
      </c>
      <c r="B15" s="26">
        <v>2</v>
      </c>
      <c r="C15" s="26">
        <v>3</v>
      </c>
      <c r="D15" s="26">
        <v>4</v>
      </c>
      <c r="E15" s="2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27">
        <v>12</v>
      </c>
    </row>
    <row r="16" spans="1:29" s="32" customFormat="1" ht="83.25" thickBot="1">
      <c r="A16" s="29">
        <v>2000</v>
      </c>
      <c r="B16" s="11" t="s">
        <v>1</v>
      </c>
      <c r="C16" s="30" t="s">
        <v>0</v>
      </c>
      <c r="D16" s="30" t="s">
        <v>0</v>
      </c>
      <c r="E16" s="5" t="s">
        <v>191</v>
      </c>
      <c r="F16" s="31">
        <f>+F17+F52+F69+F95+F148+F168+F188+F217+F247+F278</f>
        <v>7582105.4741629744</v>
      </c>
      <c r="G16" s="31">
        <f>+G17+G52+G69+G95+G148+G168+G188+G217+G247+G278+G310</f>
        <v>7582105.4741629791</v>
      </c>
      <c r="H16" s="31">
        <f>+H17+H52+H69+H95+H148+H168+H188+H217+H247+H278</f>
        <v>701344.75636007101</v>
      </c>
      <c r="I16" s="31">
        <f>+I17+I52+I69+I95+I148+I168+I188+I217+I247+I278</f>
        <v>-608000</v>
      </c>
      <c r="J16" s="31">
        <f>+J17+J52+J69+J95+J148+J168+J188+J217+J247+J278</f>
        <v>-1250000</v>
      </c>
      <c r="K16" s="31">
        <f>+K17+K52+K69+K95+K148+K168+K188+K217+K247+K278</f>
        <v>-1875000</v>
      </c>
      <c r="L16" s="31">
        <f>+L17+L52+L69+L95+L148+L168+L188+L217+L247+L278</f>
        <v>7582105.4741629744</v>
      </c>
      <c r="M16" s="143">
        <f>+F16-'4Gorcarakan ev tntesagitakan'!H15</f>
        <v>0</v>
      </c>
      <c r="N16" s="143">
        <f>+G16-'4Gorcarakan ev tntesagitakan'!I15</f>
        <v>0</v>
      </c>
      <c r="O16" s="143">
        <f>+H16-'4Gorcarakan ev tntesagitakan'!J15</f>
        <v>0</v>
      </c>
      <c r="P16" s="143">
        <f>+I16-'4Gorcarakan ev tntesagitakan'!K15</f>
        <v>0</v>
      </c>
      <c r="Q16" s="143">
        <f>+J16-'4Gorcarakan ev tntesagitakan'!L15</f>
        <v>0</v>
      </c>
      <c r="R16" s="143">
        <f>+K16-'4Gorcarakan ev tntesagitakan'!M15</f>
        <v>0</v>
      </c>
      <c r="S16" s="143">
        <f>+L16-'4Gorcarakan ev tntesagitakan'!N15</f>
        <v>0</v>
      </c>
      <c r="T16" s="143"/>
      <c r="U16" s="143"/>
      <c r="V16" s="143"/>
      <c r="W16" s="143"/>
      <c r="X16" s="143"/>
      <c r="Y16" s="143"/>
      <c r="Z16" s="143"/>
      <c r="AA16" s="143"/>
      <c r="AB16" s="143"/>
      <c r="AC16" s="143"/>
    </row>
    <row r="17" spans="1:19" s="36" customFormat="1" ht="66">
      <c r="A17" s="33">
        <v>2100</v>
      </c>
      <c r="B17" s="34" t="s">
        <v>2</v>
      </c>
      <c r="C17" s="34" t="s">
        <v>3</v>
      </c>
      <c r="D17" s="34" t="s">
        <v>3</v>
      </c>
      <c r="E17" s="5" t="s">
        <v>192</v>
      </c>
      <c r="F17" s="31">
        <f>+F19+F24+F28+F33+F36+F39+F42+F45</f>
        <v>1433641.7218029033</v>
      </c>
      <c r="G17" s="31">
        <f t="shared" ref="G17:L17" si="0">+G19+G24+G28+G33+G36+G39+G42+G45</f>
        <v>1359641.7218029033</v>
      </c>
      <c r="H17" s="31">
        <f t="shared" si="0"/>
        <v>74000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31">
        <f t="shared" si="0"/>
        <v>1433641.7218029033</v>
      </c>
      <c r="M17" s="35"/>
      <c r="N17" s="35"/>
      <c r="O17" s="35"/>
      <c r="P17" s="35"/>
      <c r="Q17" s="35"/>
      <c r="R17" s="35"/>
      <c r="S17" s="35"/>
    </row>
    <row r="18" spans="1:19">
      <c r="A18" s="33"/>
      <c r="B18" s="34"/>
      <c r="C18" s="34"/>
      <c r="D18" s="34"/>
      <c r="E18" s="6" t="s">
        <v>153</v>
      </c>
      <c r="F18" s="31"/>
      <c r="G18" s="31"/>
      <c r="H18" s="31"/>
      <c r="I18" s="31"/>
      <c r="J18" s="31"/>
      <c r="K18" s="31"/>
      <c r="L18" s="31"/>
    </row>
    <row r="19" spans="1:19" s="39" customFormat="1" ht="54">
      <c r="A19" s="38">
        <v>2110</v>
      </c>
      <c r="B19" s="34" t="s">
        <v>2</v>
      </c>
      <c r="C19" s="34" t="s">
        <v>4</v>
      </c>
      <c r="D19" s="34" t="s">
        <v>3</v>
      </c>
      <c r="E19" s="6" t="s">
        <v>154</v>
      </c>
      <c r="F19" s="31">
        <f>+'4Gorcarakan ev tntesagitakan'!H18</f>
        <v>1267641.7218029033</v>
      </c>
      <c r="G19" s="31">
        <f>+'4Gorcarakan ev tntesagitakan'!I18</f>
        <v>1218641.7218029033</v>
      </c>
      <c r="H19" s="31">
        <f>+'4Gorcarakan ev tntesagitakan'!J18</f>
        <v>49000</v>
      </c>
      <c r="I19" s="31">
        <f>+'4Gorcarakan ev tntesagitakan'!K18</f>
        <v>0</v>
      </c>
      <c r="J19" s="31">
        <f>+'4Gorcarakan ev tntesagitakan'!L18</f>
        <v>0</v>
      </c>
      <c r="K19" s="31">
        <f>+'4Gorcarakan ev tntesagitakan'!M18</f>
        <v>0</v>
      </c>
      <c r="L19" s="31">
        <f>+'4Gorcarakan ev tntesagitakan'!N18</f>
        <v>1267641.7218029033</v>
      </c>
    </row>
    <row r="20" spans="1:19" s="39" customFormat="1">
      <c r="A20" s="38"/>
      <c r="B20" s="34"/>
      <c r="C20" s="34"/>
      <c r="D20" s="34"/>
      <c r="E20" s="6" t="s">
        <v>155</v>
      </c>
      <c r="F20" s="31"/>
      <c r="G20" s="31"/>
      <c r="H20" s="31"/>
      <c r="I20" s="31"/>
      <c r="J20" s="31"/>
      <c r="K20" s="31"/>
      <c r="L20" s="31"/>
    </row>
    <row r="21" spans="1:19" ht="27">
      <c r="A21" s="38">
        <v>2111</v>
      </c>
      <c r="B21" s="34" t="s">
        <v>2</v>
      </c>
      <c r="C21" s="34" t="s">
        <v>4</v>
      </c>
      <c r="D21" s="34" t="s">
        <v>4</v>
      </c>
      <c r="E21" s="6" t="s">
        <v>156</v>
      </c>
      <c r="F21" s="31">
        <f>+'4Gorcarakan ev tntesagitakan'!H20</f>
        <v>1267641.7218029033</v>
      </c>
      <c r="G21" s="31">
        <f>+'4Gorcarakan ev tntesagitakan'!I20</f>
        <v>1218641.7218029033</v>
      </c>
      <c r="H21" s="31">
        <f>+'4Gorcarakan ev tntesagitakan'!J20</f>
        <v>49000</v>
      </c>
      <c r="I21" s="31">
        <f>+'4Gorcarakan ev tntesagitakan'!K20</f>
        <v>0</v>
      </c>
      <c r="J21" s="31">
        <f>+'4Gorcarakan ev tntesagitakan'!L20</f>
        <v>0</v>
      </c>
      <c r="K21" s="31">
        <f>+'4Gorcarakan ev tntesagitakan'!M20</f>
        <v>0</v>
      </c>
      <c r="L21" s="31">
        <f>+'4Gorcarakan ev tntesagitakan'!N20</f>
        <v>1267641.7218029033</v>
      </c>
    </row>
    <row r="22" spans="1:19" ht="27">
      <c r="A22" s="38">
        <v>2112</v>
      </c>
      <c r="B22" s="34" t="s">
        <v>2</v>
      </c>
      <c r="C22" s="34" t="s">
        <v>4</v>
      </c>
      <c r="D22" s="34" t="s">
        <v>5</v>
      </c>
      <c r="E22" s="6" t="s">
        <v>175</v>
      </c>
      <c r="F22" s="31">
        <f>SUM(G22:H22)</f>
        <v>0</v>
      </c>
      <c r="G22" s="31"/>
      <c r="H22" s="31"/>
      <c r="I22" s="31">
        <v>0</v>
      </c>
      <c r="J22" s="31">
        <v>0</v>
      </c>
      <c r="K22" s="31">
        <v>0</v>
      </c>
      <c r="L22" s="31">
        <v>0</v>
      </c>
    </row>
    <row r="23" spans="1:19">
      <c r="A23" s="38">
        <v>2113</v>
      </c>
      <c r="B23" s="34" t="s">
        <v>2</v>
      </c>
      <c r="C23" s="34" t="s">
        <v>4</v>
      </c>
      <c r="D23" s="34" t="s">
        <v>6</v>
      </c>
      <c r="E23" s="6" t="s">
        <v>182</v>
      </c>
      <c r="F23" s="31">
        <f>SUM(G23:H23)</f>
        <v>0</v>
      </c>
      <c r="G23" s="31"/>
      <c r="H23" s="31"/>
      <c r="I23" s="31">
        <v>0</v>
      </c>
      <c r="J23" s="31">
        <v>0</v>
      </c>
      <c r="K23" s="31">
        <v>0</v>
      </c>
      <c r="L23" s="31">
        <v>0</v>
      </c>
    </row>
    <row r="24" spans="1:19">
      <c r="A24" s="38">
        <v>2120</v>
      </c>
      <c r="B24" s="34" t="s">
        <v>2</v>
      </c>
      <c r="C24" s="34" t="s">
        <v>5</v>
      </c>
      <c r="D24" s="34" t="s">
        <v>3</v>
      </c>
      <c r="E24" s="6" t="s">
        <v>183</v>
      </c>
      <c r="F24" s="31">
        <f>SUM(F26:F27)</f>
        <v>0</v>
      </c>
      <c r="G24" s="31">
        <f>SUM(G26:G27)</f>
        <v>0</v>
      </c>
      <c r="H24" s="31">
        <f>SUM(H26:H27)</f>
        <v>0</v>
      </c>
      <c r="I24" s="31">
        <v>0</v>
      </c>
      <c r="J24" s="31">
        <v>0</v>
      </c>
      <c r="K24" s="31">
        <v>0</v>
      </c>
      <c r="L24" s="31">
        <v>0</v>
      </c>
    </row>
    <row r="25" spans="1:19" s="39" customFormat="1">
      <c r="A25" s="38"/>
      <c r="B25" s="34"/>
      <c r="C25" s="34"/>
      <c r="D25" s="34"/>
      <c r="E25" s="6" t="s">
        <v>155</v>
      </c>
      <c r="F25" s="31"/>
      <c r="G25" s="31"/>
      <c r="H25" s="31"/>
      <c r="I25" s="31"/>
      <c r="J25" s="31"/>
      <c r="K25" s="31"/>
      <c r="L25" s="31"/>
    </row>
    <row r="26" spans="1:19">
      <c r="A26" s="38">
        <v>2121</v>
      </c>
      <c r="B26" s="34" t="s">
        <v>2</v>
      </c>
      <c r="C26" s="34" t="s">
        <v>5</v>
      </c>
      <c r="D26" s="34" t="s">
        <v>4</v>
      </c>
      <c r="E26" s="6" t="s">
        <v>178</v>
      </c>
      <c r="F26" s="31">
        <f>SUM(G26:H26)</f>
        <v>0</v>
      </c>
      <c r="G26" s="31"/>
      <c r="H26" s="31"/>
      <c r="I26" s="31">
        <v>0</v>
      </c>
      <c r="J26" s="31">
        <v>0</v>
      </c>
      <c r="K26" s="31">
        <v>0</v>
      </c>
      <c r="L26" s="31">
        <v>0</v>
      </c>
    </row>
    <row r="27" spans="1:19" ht="27">
      <c r="A27" s="38">
        <v>2122</v>
      </c>
      <c r="B27" s="34" t="s">
        <v>2</v>
      </c>
      <c r="C27" s="34" t="s">
        <v>5</v>
      </c>
      <c r="D27" s="34" t="s">
        <v>5</v>
      </c>
      <c r="E27" s="6" t="s">
        <v>179</v>
      </c>
      <c r="F27" s="31">
        <f>SUM(G27:H27)</f>
        <v>0</v>
      </c>
      <c r="G27" s="31"/>
      <c r="H27" s="31"/>
      <c r="I27" s="31">
        <v>0</v>
      </c>
      <c r="J27" s="31">
        <v>0</v>
      </c>
      <c r="K27" s="31">
        <v>0</v>
      </c>
      <c r="L27" s="31">
        <v>0</v>
      </c>
    </row>
    <row r="28" spans="1:19">
      <c r="A28" s="38">
        <v>2130</v>
      </c>
      <c r="B28" s="34" t="s">
        <v>2</v>
      </c>
      <c r="C28" s="34" t="s">
        <v>6</v>
      </c>
      <c r="D28" s="34" t="s">
        <v>3</v>
      </c>
      <c r="E28" s="6" t="s">
        <v>193</v>
      </c>
      <c r="F28" s="31">
        <f>+'4Gorcarakan ev tntesagitakan'!H68</f>
        <v>0</v>
      </c>
      <c r="G28" s="31">
        <f>+'4Gorcarakan ev tntesagitakan'!I68</f>
        <v>0</v>
      </c>
      <c r="H28" s="31"/>
      <c r="I28" s="31">
        <f>+'4Gorcarakan ev tntesagitakan'!K66</f>
        <v>0</v>
      </c>
      <c r="J28" s="31">
        <f>+'4Gorcarakan ev tntesagitakan'!L66</f>
        <v>0</v>
      </c>
      <c r="K28" s="31">
        <f>+'4Gorcarakan ev tntesagitakan'!M66</f>
        <v>0</v>
      </c>
      <c r="L28" s="31">
        <f>+'4Gorcarakan ev tntesagitakan'!N66</f>
        <v>0</v>
      </c>
    </row>
    <row r="29" spans="1:19" s="39" customFormat="1">
      <c r="A29" s="38"/>
      <c r="B29" s="34"/>
      <c r="C29" s="34"/>
      <c r="D29" s="34"/>
      <c r="E29" s="6" t="s">
        <v>155</v>
      </c>
      <c r="F29" s="31"/>
      <c r="G29" s="31"/>
      <c r="H29" s="31"/>
      <c r="I29" s="31"/>
      <c r="J29" s="31"/>
      <c r="K29" s="31"/>
      <c r="L29" s="31"/>
    </row>
    <row r="30" spans="1:19" ht="27">
      <c r="A30" s="38">
        <v>2131</v>
      </c>
      <c r="B30" s="34" t="s">
        <v>2</v>
      </c>
      <c r="C30" s="34" t="s">
        <v>6</v>
      </c>
      <c r="D30" s="34" t="s">
        <v>4</v>
      </c>
      <c r="E30" s="6" t="s">
        <v>194</v>
      </c>
      <c r="F30" s="31">
        <f>SUM(G30:H30)</f>
        <v>0</v>
      </c>
      <c r="G30" s="31"/>
      <c r="H30" s="31"/>
      <c r="I30" s="31">
        <v>0</v>
      </c>
      <c r="J30" s="31">
        <v>0</v>
      </c>
      <c r="K30" s="31">
        <v>0</v>
      </c>
      <c r="L30" s="31">
        <v>0</v>
      </c>
    </row>
    <row r="31" spans="1:19" ht="27">
      <c r="A31" s="38">
        <v>2132</v>
      </c>
      <c r="B31" s="34" t="s">
        <v>2</v>
      </c>
      <c r="C31" s="34">
        <v>3</v>
      </c>
      <c r="D31" s="34">
        <v>2</v>
      </c>
      <c r="E31" s="6" t="s">
        <v>195</v>
      </c>
      <c r="F31" s="31">
        <f>SUM(G31:H31)</f>
        <v>0</v>
      </c>
      <c r="G31" s="31"/>
      <c r="H31" s="31"/>
      <c r="I31" s="31">
        <v>0</v>
      </c>
      <c r="J31" s="31">
        <v>0</v>
      </c>
      <c r="K31" s="31">
        <v>0</v>
      </c>
      <c r="L31" s="31">
        <v>0</v>
      </c>
    </row>
    <row r="32" spans="1:19">
      <c r="A32" s="38">
        <v>2133</v>
      </c>
      <c r="B32" s="34" t="s">
        <v>2</v>
      </c>
      <c r="C32" s="34">
        <v>3</v>
      </c>
      <c r="D32" s="34">
        <v>3</v>
      </c>
      <c r="E32" s="6" t="s">
        <v>196</v>
      </c>
      <c r="F32" s="31">
        <f>+'4Gorcarakan ev tntesagitakan'!H78</f>
        <v>0</v>
      </c>
      <c r="G32" s="31">
        <f>+'4Gorcarakan ev tntesagitakan'!I78</f>
        <v>0</v>
      </c>
      <c r="H32" s="31"/>
      <c r="I32" s="31">
        <f>+'4Gorcarakan ev tntesagitakan'!K78</f>
        <v>0</v>
      </c>
      <c r="J32" s="31">
        <f>+'4Gorcarakan ev tntesagitakan'!L78</f>
        <v>0</v>
      </c>
      <c r="K32" s="31">
        <f>+'4Gorcarakan ev tntesagitakan'!M78</f>
        <v>0</v>
      </c>
      <c r="L32" s="31">
        <f>+'4Gorcarakan ev tntesagitakan'!N78</f>
        <v>0</v>
      </c>
    </row>
    <row r="33" spans="1:12">
      <c r="A33" s="38">
        <v>2140</v>
      </c>
      <c r="B33" s="34" t="s">
        <v>2</v>
      </c>
      <c r="C33" s="34">
        <v>4</v>
      </c>
      <c r="D33" s="34">
        <v>0</v>
      </c>
      <c r="E33" s="6" t="s">
        <v>197</v>
      </c>
      <c r="F33" s="31">
        <f>SUM(F35)</f>
        <v>0</v>
      </c>
      <c r="G33" s="31">
        <f>SUM(G35)</f>
        <v>0</v>
      </c>
      <c r="H33" s="31"/>
      <c r="I33" s="31">
        <v>0</v>
      </c>
      <c r="J33" s="31">
        <v>0</v>
      </c>
      <c r="K33" s="31">
        <v>0</v>
      </c>
      <c r="L33" s="31">
        <v>0</v>
      </c>
    </row>
    <row r="34" spans="1:12" s="39" customFormat="1">
      <c r="A34" s="38"/>
      <c r="B34" s="34"/>
      <c r="C34" s="34"/>
      <c r="D34" s="34"/>
      <c r="E34" s="6" t="s">
        <v>155</v>
      </c>
      <c r="F34" s="31"/>
      <c r="G34" s="31"/>
      <c r="H34" s="31"/>
      <c r="I34" s="31"/>
      <c r="J34" s="31"/>
      <c r="K34" s="31"/>
      <c r="L34" s="31"/>
    </row>
    <row r="35" spans="1:12">
      <c r="A35" s="38">
        <v>2141</v>
      </c>
      <c r="B35" s="34" t="s">
        <v>2</v>
      </c>
      <c r="C35" s="34">
        <v>4</v>
      </c>
      <c r="D35" s="34">
        <v>1</v>
      </c>
      <c r="E35" s="6" t="s">
        <v>198</v>
      </c>
      <c r="F35" s="31">
        <f>SUM(G35:H35)</f>
        <v>0</v>
      </c>
      <c r="G35" s="31"/>
      <c r="H35" s="31"/>
      <c r="I35" s="31">
        <v>0</v>
      </c>
      <c r="J35" s="31">
        <v>0</v>
      </c>
      <c r="K35" s="31">
        <v>0</v>
      </c>
      <c r="L35" s="31">
        <v>0</v>
      </c>
    </row>
    <row r="36" spans="1:12" ht="40.5">
      <c r="A36" s="38">
        <v>2150</v>
      </c>
      <c r="B36" s="34" t="s">
        <v>2</v>
      </c>
      <c r="C36" s="34">
        <v>5</v>
      </c>
      <c r="D36" s="34">
        <v>0</v>
      </c>
      <c r="E36" s="6" t="s">
        <v>199</v>
      </c>
      <c r="F36" s="31">
        <f>+'4Gorcarakan ev tntesagitakan'!H94</f>
        <v>26000</v>
      </c>
      <c r="G36" s="31">
        <f>+'4Gorcarakan ev tntesagitakan'!I94</f>
        <v>1000</v>
      </c>
      <c r="H36" s="31">
        <f>+'4Gorcarakan ev tntesagitakan'!J94</f>
        <v>25000</v>
      </c>
      <c r="I36" s="31">
        <f>+'4Gorcarakan ev tntesagitakan'!K94</f>
        <v>0</v>
      </c>
      <c r="J36" s="31">
        <f>+'4Gorcarakan ev tntesagitakan'!L94</f>
        <v>0</v>
      </c>
      <c r="K36" s="31">
        <f>+'4Gorcarakan ev tntesagitakan'!M94</f>
        <v>0</v>
      </c>
      <c r="L36" s="31">
        <f>+'4Gorcarakan ev tntesagitakan'!N94</f>
        <v>26000</v>
      </c>
    </row>
    <row r="37" spans="1:12" s="39" customFormat="1">
      <c r="A37" s="38"/>
      <c r="B37" s="34"/>
      <c r="C37" s="34"/>
      <c r="D37" s="34"/>
      <c r="E37" s="6" t="s">
        <v>155</v>
      </c>
      <c r="F37" s="31"/>
      <c r="G37" s="31"/>
      <c r="H37" s="31"/>
      <c r="I37" s="31">
        <v>0</v>
      </c>
      <c r="J37" s="31">
        <v>0</v>
      </c>
      <c r="K37" s="31">
        <v>0</v>
      </c>
      <c r="L37" s="31">
        <v>0</v>
      </c>
    </row>
    <row r="38" spans="1:12" ht="40.5">
      <c r="A38" s="38">
        <v>2151</v>
      </c>
      <c r="B38" s="34" t="s">
        <v>2</v>
      </c>
      <c r="C38" s="34">
        <v>5</v>
      </c>
      <c r="D38" s="34">
        <v>1</v>
      </c>
      <c r="E38" s="6" t="s">
        <v>200</v>
      </c>
      <c r="F38" s="31">
        <f>+'4Gorcarakan ev tntesagitakan'!H96</f>
        <v>26000</v>
      </c>
      <c r="G38" s="31">
        <f>+'4Gorcarakan ev tntesagitakan'!I96</f>
        <v>1000</v>
      </c>
      <c r="H38" s="31">
        <f>+'4Gorcarakan ev tntesagitakan'!J96</f>
        <v>25000</v>
      </c>
      <c r="I38" s="31">
        <f>+'4Gorcarakan ev tntesagitakan'!K96</f>
        <v>0</v>
      </c>
      <c r="J38" s="31">
        <f>+'4Gorcarakan ev tntesagitakan'!L96</f>
        <v>0</v>
      </c>
      <c r="K38" s="31">
        <f>+'4Gorcarakan ev tntesagitakan'!M96</f>
        <v>0</v>
      </c>
      <c r="L38" s="31">
        <f>+'4Gorcarakan ev tntesagitakan'!N96</f>
        <v>26000</v>
      </c>
    </row>
    <row r="39" spans="1:12" ht="27">
      <c r="A39" s="38">
        <v>2160</v>
      </c>
      <c r="B39" s="34" t="s">
        <v>2</v>
      </c>
      <c r="C39" s="34">
        <v>6</v>
      </c>
      <c r="D39" s="34">
        <v>0</v>
      </c>
      <c r="E39" s="6" t="s">
        <v>201</v>
      </c>
      <c r="F39" s="31">
        <f>+'4Gorcarakan ev tntesagitakan'!H101</f>
        <v>140000</v>
      </c>
      <c r="G39" s="31">
        <f>+'4Gorcarakan ev tntesagitakan'!I101</f>
        <v>140000</v>
      </c>
      <c r="H39" s="31"/>
      <c r="I39" s="31">
        <f>+'4Gorcarakan ev tntesagitakan'!K101</f>
        <v>0</v>
      </c>
      <c r="J39" s="31">
        <f>+'4Gorcarakan ev tntesagitakan'!L101</f>
        <v>0</v>
      </c>
      <c r="K39" s="31">
        <f>+'4Gorcarakan ev tntesagitakan'!M101</f>
        <v>0</v>
      </c>
      <c r="L39" s="31">
        <f>+'4Gorcarakan ev tntesagitakan'!N101</f>
        <v>140000</v>
      </c>
    </row>
    <row r="40" spans="1:12" s="39" customFormat="1">
      <c r="A40" s="38"/>
      <c r="B40" s="34"/>
      <c r="C40" s="34"/>
      <c r="D40" s="34"/>
      <c r="E40" s="6" t="s">
        <v>155</v>
      </c>
      <c r="F40" s="31"/>
      <c r="G40" s="31"/>
      <c r="H40" s="31"/>
      <c r="I40" s="31"/>
      <c r="J40" s="31"/>
      <c r="K40" s="31"/>
      <c r="L40" s="31"/>
    </row>
    <row r="41" spans="1:12" ht="27">
      <c r="A41" s="38">
        <v>2161</v>
      </c>
      <c r="B41" s="34" t="s">
        <v>2</v>
      </c>
      <c r="C41" s="34">
        <v>6</v>
      </c>
      <c r="D41" s="34">
        <v>1</v>
      </c>
      <c r="E41" s="6" t="s">
        <v>202</v>
      </c>
      <c r="F41" s="31">
        <f>+'4Gorcarakan ev tntesagitakan'!H103</f>
        <v>140000</v>
      </c>
      <c r="G41" s="31">
        <f>+'4Gorcarakan ev tntesagitakan'!I103</f>
        <v>140000</v>
      </c>
      <c r="H41" s="31"/>
      <c r="I41" s="31">
        <f>+'4Gorcarakan ev tntesagitakan'!K103</f>
        <v>0</v>
      </c>
      <c r="J41" s="31">
        <f>+'4Gorcarakan ev tntesagitakan'!L103</f>
        <v>0</v>
      </c>
      <c r="K41" s="31">
        <f>+'4Gorcarakan ev tntesagitakan'!M103</f>
        <v>0</v>
      </c>
      <c r="L41" s="31">
        <v>10500</v>
      </c>
    </row>
    <row r="42" spans="1:12">
      <c r="A42" s="38">
        <v>2170</v>
      </c>
      <c r="B42" s="34" t="s">
        <v>2</v>
      </c>
      <c r="C42" s="34">
        <v>7</v>
      </c>
      <c r="D42" s="34">
        <v>0</v>
      </c>
      <c r="E42" s="6" t="s">
        <v>203</v>
      </c>
      <c r="F42" s="31">
        <f>SUM(F44)</f>
        <v>0</v>
      </c>
      <c r="G42" s="31">
        <f>SUM(G44)</f>
        <v>0</v>
      </c>
      <c r="H42" s="31">
        <f>SUM(H44)</f>
        <v>0</v>
      </c>
      <c r="I42" s="31">
        <v>0</v>
      </c>
      <c r="J42" s="31">
        <v>0</v>
      </c>
      <c r="K42" s="31">
        <v>0</v>
      </c>
      <c r="L42" s="31">
        <v>0</v>
      </c>
    </row>
    <row r="43" spans="1:12" s="39" customFormat="1">
      <c r="A43" s="38"/>
      <c r="B43" s="34"/>
      <c r="C43" s="34"/>
      <c r="D43" s="34"/>
      <c r="E43" s="6" t="s">
        <v>155</v>
      </c>
      <c r="F43" s="31"/>
      <c r="G43" s="31"/>
      <c r="H43" s="31"/>
      <c r="I43" s="31"/>
      <c r="J43" s="31"/>
      <c r="K43" s="31"/>
      <c r="L43" s="31"/>
    </row>
    <row r="44" spans="1:12">
      <c r="A44" s="38">
        <v>2171</v>
      </c>
      <c r="B44" s="34" t="s">
        <v>2</v>
      </c>
      <c r="C44" s="34">
        <v>7</v>
      </c>
      <c r="D44" s="34">
        <v>1</v>
      </c>
      <c r="E44" s="6" t="s">
        <v>203</v>
      </c>
      <c r="F44" s="31">
        <f>SUM(G44:H44)</f>
        <v>0</v>
      </c>
      <c r="G44" s="31"/>
      <c r="H44" s="31"/>
      <c r="I44" s="31">
        <v>0</v>
      </c>
      <c r="J44" s="31">
        <v>0</v>
      </c>
      <c r="K44" s="31">
        <v>0</v>
      </c>
      <c r="L44" s="31">
        <v>0</v>
      </c>
    </row>
    <row r="45" spans="1:12" ht="40.5">
      <c r="A45" s="38">
        <v>2180</v>
      </c>
      <c r="B45" s="34" t="s">
        <v>2</v>
      </c>
      <c r="C45" s="34">
        <v>8</v>
      </c>
      <c r="D45" s="34">
        <v>0</v>
      </c>
      <c r="E45" s="6" t="s">
        <v>204</v>
      </c>
      <c r="F45" s="31">
        <f>SUM(F47)</f>
        <v>0</v>
      </c>
      <c r="G45" s="31">
        <f>SUM(G47)</f>
        <v>0</v>
      </c>
      <c r="H45" s="31">
        <f>SUM(H47)</f>
        <v>0</v>
      </c>
      <c r="I45" s="31">
        <v>0</v>
      </c>
      <c r="J45" s="31">
        <v>0</v>
      </c>
      <c r="K45" s="31">
        <v>0</v>
      </c>
      <c r="L45" s="31">
        <v>0</v>
      </c>
    </row>
    <row r="46" spans="1:12" s="39" customFormat="1">
      <c r="A46" s="38"/>
      <c r="B46" s="34"/>
      <c r="C46" s="34"/>
      <c r="D46" s="34"/>
      <c r="E46" s="6" t="s">
        <v>155</v>
      </c>
      <c r="F46" s="31"/>
      <c r="G46" s="31"/>
      <c r="H46" s="31"/>
      <c r="I46" s="31"/>
      <c r="J46" s="31"/>
      <c r="K46" s="31"/>
      <c r="L46" s="31"/>
    </row>
    <row r="47" spans="1:12" ht="40.5">
      <c r="A47" s="38">
        <v>2181</v>
      </c>
      <c r="B47" s="34" t="s">
        <v>2</v>
      </c>
      <c r="C47" s="34">
        <v>8</v>
      </c>
      <c r="D47" s="34">
        <v>1</v>
      </c>
      <c r="E47" s="6" t="s">
        <v>204</v>
      </c>
      <c r="F47" s="31">
        <f>SUM(F49:F50)</f>
        <v>0</v>
      </c>
      <c r="G47" s="31">
        <f>SUM(G49:G50)</f>
        <v>0</v>
      </c>
      <c r="H47" s="31">
        <f>SUM(H49:H50)</f>
        <v>0</v>
      </c>
      <c r="I47" s="31">
        <v>0</v>
      </c>
      <c r="J47" s="31">
        <v>0</v>
      </c>
      <c r="K47" s="31">
        <v>0</v>
      </c>
      <c r="L47" s="31">
        <v>0</v>
      </c>
    </row>
    <row r="48" spans="1:12">
      <c r="A48" s="38"/>
      <c r="B48" s="34"/>
      <c r="C48" s="34"/>
      <c r="D48" s="34"/>
      <c r="E48" s="6" t="s">
        <v>155</v>
      </c>
      <c r="F48" s="31"/>
      <c r="G48" s="31"/>
      <c r="H48" s="31"/>
      <c r="I48" s="31"/>
      <c r="J48" s="31"/>
      <c r="K48" s="31"/>
      <c r="L48" s="31"/>
    </row>
    <row r="49" spans="1:12">
      <c r="A49" s="38">
        <v>2182</v>
      </c>
      <c r="B49" s="34" t="s">
        <v>2</v>
      </c>
      <c r="C49" s="34">
        <v>8</v>
      </c>
      <c r="D49" s="34">
        <v>1</v>
      </c>
      <c r="E49" s="6" t="s">
        <v>205</v>
      </c>
      <c r="F49" s="31">
        <f>SUM(G49:H49)</f>
        <v>0</v>
      </c>
      <c r="G49" s="31"/>
      <c r="H49" s="31"/>
      <c r="I49" s="31">
        <v>0</v>
      </c>
      <c r="J49" s="31">
        <v>0</v>
      </c>
      <c r="K49" s="31">
        <v>0</v>
      </c>
      <c r="L49" s="31">
        <v>0</v>
      </c>
    </row>
    <row r="50" spans="1:12" ht="27">
      <c r="A50" s="38">
        <v>2183</v>
      </c>
      <c r="B50" s="34" t="s">
        <v>2</v>
      </c>
      <c r="C50" s="34">
        <v>8</v>
      </c>
      <c r="D50" s="34">
        <v>1</v>
      </c>
      <c r="E50" s="6" t="s">
        <v>206</v>
      </c>
      <c r="F50" s="31">
        <f>SUM(G50:H50)</f>
        <v>0</v>
      </c>
      <c r="G50" s="31"/>
      <c r="H50" s="31"/>
      <c r="I50" s="31">
        <v>0</v>
      </c>
      <c r="J50" s="31">
        <v>0</v>
      </c>
      <c r="K50" s="31">
        <v>0</v>
      </c>
      <c r="L50" s="31">
        <v>0</v>
      </c>
    </row>
    <row r="51" spans="1:12">
      <c r="A51" s="38">
        <v>2185</v>
      </c>
      <c r="B51" s="34" t="s">
        <v>2</v>
      </c>
      <c r="C51" s="34">
        <v>8</v>
      </c>
      <c r="D51" s="34">
        <v>1</v>
      </c>
      <c r="E51" s="6"/>
      <c r="F51" s="31"/>
      <c r="G51" s="31"/>
      <c r="H51" s="31"/>
      <c r="I51" s="31"/>
      <c r="J51" s="31"/>
      <c r="K51" s="31"/>
      <c r="L51" s="31"/>
    </row>
    <row r="52" spans="1:12" s="36" customFormat="1" ht="49.5">
      <c r="A52" s="38">
        <v>2200</v>
      </c>
      <c r="B52" s="34" t="s">
        <v>7</v>
      </c>
      <c r="C52" s="34">
        <v>0</v>
      </c>
      <c r="D52" s="34">
        <v>0</v>
      </c>
      <c r="E52" s="5" t="s">
        <v>207</v>
      </c>
      <c r="F52" s="31">
        <f>+F54+F57+F60+F63+F66</f>
        <v>2400</v>
      </c>
      <c r="G52" s="31">
        <f t="shared" ref="G52:L52" si="1">+G54+G57+G60+G63+G66</f>
        <v>2400</v>
      </c>
      <c r="H52" s="31">
        <f t="shared" si="1"/>
        <v>0</v>
      </c>
      <c r="I52" s="31">
        <f t="shared" si="1"/>
        <v>0</v>
      </c>
      <c r="J52" s="31">
        <f t="shared" si="1"/>
        <v>0</v>
      </c>
      <c r="K52" s="31">
        <f t="shared" si="1"/>
        <v>0</v>
      </c>
      <c r="L52" s="31">
        <f t="shared" si="1"/>
        <v>2400</v>
      </c>
    </row>
    <row r="53" spans="1:12">
      <c r="A53" s="33"/>
      <c r="B53" s="34"/>
      <c r="C53" s="34"/>
      <c r="D53" s="34"/>
      <c r="E53" s="6" t="s">
        <v>153</v>
      </c>
      <c r="F53" s="31"/>
      <c r="G53" s="31"/>
      <c r="H53" s="31"/>
      <c r="I53" s="31"/>
      <c r="J53" s="31"/>
      <c r="K53" s="31"/>
      <c r="L53" s="31"/>
    </row>
    <row r="54" spans="1:12">
      <c r="A54" s="38">
        <v>2210</v>
      </c>
      <c r="B54" s="34" t="s">
        <v>7</v>
      </c>
      <c r="C54" s="34">
        <v>1</v>
      </c>
      <c r="D54" s="34">
        <v>0</v>
      </c>
      <c r="E54" s="6" t="s">
        <v>208</v>
      </c>
      <c r="F54" s="31">
        <f>SUM(F56)</f>
        <v>0</v>
      </c>
      <c r="G54" s="31">
        <f>SUM(G56)</f>
        <v>0</v>
      </c>
      <c r="H54" s="31">
        <f>SUM(H56)</f>
        <v>0</v>
      </c>
      <c r="I54" s="31">
        <v>0</v>
      </c>
      <c r="J54" s="31">
        <v>0</v>
      </c>
      <c r="K54" s="31">
        <v>0</v>
      </c>
      <c r="L54" s="31">
        <v>0</v>
      </c>
    </row>
    <row r="55" spans="1:12" s="39" customFormat="1">
      <c r="A55" s="38"/>
      <c r="B55" s="34"/>
      <c r="C55" s="34"/>
      <c r="D55" s="34"/>
      <c r="E55" s="6" t="s">
        <v>155</v>
      </c>
      <c r="F55" s="31"/>
      <c r="G55" s="31"/>
      <c r="H55" s="31"/>
      <c r="I55" s="31"/>
      <c r="J55" s="31"/>
      <c r="K55" s="31"/>
      <c r="L55" s="31"/>
    </row>
    <row r="56" spans="1:12">
      <c r="A56" s="38">
        <v>2211</v>
      </c>
      <c r="B56" s="34" t="s">
        <v>7</v>
      </c>
      <c r="C56" s="34">
        <v>1</v>
      </c>
      <c r="D56" s="34">
        <v>1</v>
      </c>
      <c r="E56" s="6" t="s">
        <v>209</v>
      </c>
      <c r="F56" s="31">
        <f>SUM(G56:H56)</f>
        <v>0</v>
      </c>
      <c r="G56" s="31"/>
      <c r="H56" s="31"/>
      <c r="I56" s="31">
        <v>0</v>
      </c>
      <c r="J56" s="31">
        <v>0</v>
      </c>
      <c r="K56" s="31">
        <v>0</v>
      </c>
      <c r="L56" s="31">
        <v>0</v>
      </c>
    </row>
    <row r="57" spans="1:12">
      <c r="A57" s="38">
        <v>2220</v>
      </c>
      <c r="B57" s="34" t="s">
        <v>7</v>
      </c>
      <c r="C57" s="34">
        <v>2</v>
      </c>
      <c r="D57" s="34">
        <v>0</v>
      </c>
      <c r="E57" s="6" t="s">
        <v>210</v>
      </c>
      <c r="F57" s="31">
        <f>SUM(F59)</f>
        <v>0</v>
      </c>
      <c r="G57" s="31">
        <f>SUM(G59)</f>
        <v>0</v>
      </c>
      <c r="H57" s="31">
        <f>SUM(H59)</f>
        <v>0</v>
      </c>
      <c r="I57" s="31">
        <v>0</v>
      </c>
      <c r="J57" s="31">
        <v>0</v>
      </c>
      <c r="K57" s="31">
        <v>0</v>
      </c>
      <c r="L57" s="31">
        <v>0</v>
      </c>
    </row>
    <row r="58" spans="1:12" s="39" customFormat="1">
      <c r="A58" s="38"/>
      <c r="B58" s="34"/>
      <c r="C58" s="34"/>
      <c r="D58" s="34"/>
      <c r="E58" s="6" t="s">
        <v>155</v>
      </c>
      <c r="F58" s="31"/>
      <c r="G58" s="31"/>
      <c r="H58" s="31"/>
      <c r="I58" s="31"/>
      <c r="J58" s="31"/>
      <c r="K58" s="31"/>
      <c r="L58" s="31"/>
    </row>
    <row r="59" spans="1:12">
      <c r="A59" s="38">
        <v>2221</v>
      </c>
      <c r="B59" s="34" t="s">
        <v>7</v>
      </c>
      <c r="C59" s="34">
        <v>2</v>
      </c>
      <c r="D59" s="34">
        <v>1</v>
      </c>
      <c r="E59" s="6" t="s">
        <v>211</v>
      </c>
      <c r="F59" s="31">
        <f>SUM(G59:H59)</f>
        <v>0</v>
      </c>
      <c r="G59" s="31"/>
      <c r="H59" s="31"/>
      <c r="I59" s="31">
        <v>0</v>
      </c>
      <c r="J59" s="31">
        <v>0</v>
      </c>
      <c r="K59" s="31">
        <v>0</v>
      </c>
      <c r="L59" s="31">
        <v>0</v>
      </c>
    </row>
    <row r="60" spans="1:12">
      <c r="A60" s="38">
        <v>2230</v>
      </c>
      <c r="B60" s="34" t="s">
        <v>7</v>
      </c>
      <c r="C60" s="34">
        <v>3</v>
      </c>
      <c r="D60" s="34">
        <v>0</v>
      </c>
      <c r="E60" s="6" t="s">
        <v>212</v>
      </c>
      <c r="F60" s="31">
        <f>SUM(F62)</f>
        <v>0</v>
      </c>
      <c r="G60" s="31">
        <f>SUM(G62)</f>
        <v>0</v>
      </c>
      <c r="H60" s="31">
        <f>SUM(H62)</f>
        <v>0</v>
      </c>
      <c r="I60" s="31">
        <v>0</v>
      </c>
      <c r="J60" s="31">
        <v>0</v>
      </c>
      <c r="K60" s="31">
        <v>0</v>
      </c>
      <c r="L60" s="31">
        <v>0</v>
      </c>
    </row>
    <row r="61" spans="1:12" s="39" customFormat="1">
      <c r="A61" s="38"/>
      <c r="B61" s="34"/>
      <c r="C61" s="34"/>
      <c r="D61" s="34"/>
      <c r="E61" s="6" t="s">
        <v>155</v>
      </c>
      <c r="F61" s="31"/>
      <c r="G61" s="31"/>
      <c r="H61" s="31"/>
      <c r="I61" s="31"/>
      <c r="J61" s="31"/>
      <c r="K61" s="31"/>
      <c r="L61" s="31"/>
    </row>
    <row r="62" spans="1:12">
      <c r="A62" s="38">
        <v>2231</v>
      </c>
      <c r="B62" s="34" t="s">
        <v>7</v>
      </c>
      <c r="C62" s="34">
        <v>3</v>
      </c>
      <c r="D62" s="34">
        <v>1</v>
      </c>
      <c r="E62" s="6" t="s">
        <v>213</v>
      </c>
      <c r="F62" s="31">
        <f>SUM(G62:H62)</f>
        <v>0</v>
      </c>
      <c r="G62" s="31"/>
      <c r="H62" s="31"/>
      <c r="I62" s="31">
        <v>0</v>
      </c>
      <c r="J62" s="31">
        <v>0</v>
      </c>
      <c r="K62" s="31">
        <v>0</v>
      </c>
      <c r="L62" s="31">
        <v>0</v>
      </c>
    </row>
    <row r="63" spans="1:12" ht="27">
      <c r="A63" s="38">
        <v>2240</v>
      </c>
      <c r="B63" s="34" t="s">
        <v>7</v>
      </c>
      <c r="C63" s="34">
        <v>4</v>
      </c>
      <c r="D63" s="34">
        <v>0</v>
      </c>
      <c r="E63" s="6" t="s">
        <v>214</v>
      </c>
      <c r="F63" s="31">
        <f>SUM(F65)</f>
        <v>0</v>
      </c>
      <c r="G63" s="31">
        <f>SUM(G65)</f>
        <v>0</v>
      </c>
      <c r="H63" s="31">
        <f>SUM(H65)</f>
        <v>0</v>
      </c>
      <c r="I63" s="31">
        <v>0</v>
      </c>
      <c r="J63" s="31">
        <v>0</v>
      </c>
      <c r="K63" s="31">
        <v>0</v>
      </c>
      <c r="L63" s="31">
        <v>0</v>
      </c>
    </row>
    <row r="64" spans="1:12" s="39" customFormat="1">
      <c r="A64" s="38"/>
      <c r="B64" s="34"/>
      <c r="C64" s="34"/>
      <c r="D64" s="34"/>
      <c r="E64" s="6" t="s">
        <v>155</v>
      </c>
      <c r="F64" s="31"/>
      <c r="G64" s="31"/>
      <c r="H64" s="31"/>
      <c r="I64" s="31"/>
      <c r="J64" s="31"/>
      <c r="K64" s="31"/>
      <c r="L64" s="31"/>
    </row>
    <row r="65" spans="1:12" ht="27">
      <c r="A65" s="38">
        <v>2241</v>
      </c>
      <c r="B65" s="34" t="s">
        <v>7</v>
      </c>
      <c r="C65" s="34">
        <v>4</v>
      </c>
      <c r="D65" s="34">
        <v>1</v>
      </c>
      <c r="E65" s="6" t="s">
        <v>214</v>
      </c>
      <c r="F65" s="31">
        <f>SUM(G65:H65)</f>
        <v>0</v>
      </c>
      <c r="G65" s="31"/>
      <c r="H65" s="31"/>
      <c r="I65" s="31">
        <v>0</v>
      </c>
      <c r="J65" s="31">
        <v>0</v>
      </c>
      <c r="K65" s="31">
        <v>0</v>
      </c>
      <c r="L65" s="31">
        <v>0</v>
      </c>
    </row>
    <row r="66" spans="1:12">
      <c r="A66" s="38">
        <v>2250</v>
      </c>
      <c r="B66" s="34" t="s">
        <v>7</v>
      </c>
      <c r="C66" s="34">
        <v>5</v>
      </c>
      <c r="D66" s="34">
        <v>0</v>
      </c>
      <c r="E66" s="6" t="s">
        <v>215</v>
      </c>
      <c r="F66" s="31">
        <f>+F68</f>
        <v>2400</v>
      </c>
      <c r="G66" s="31">
        <f t="shared" ref="G66:L66" si="2">+G68</f>
        <v>2400</v>
      </c>
      <c r="H66" s="31">
        <f t="shared" si="2"/>
        <v>0</v>
      </c>
      <c r="I66" s="31">
        <f t="shared" si="2"/>
        <v>0</v>
      </c>
      <c r="J66" s="31">
        <f t="shared" si="2"/>
        <v>0</v>
      </c>
      <c r="K66" s="31">
        <f t="shared" si="2"/>
        <v>0</v>
      </c>
      <c r="L66" s="31">
        <f t="shared" si="2"/>
        <v>2400</v>
      </c>
    </row>
    <row r="67" spans="1:12" s="39" customFormat="1">
      <c r="A67" s="38"/>
      <c r="B67" s="34"/>
      <c r="C67" s="34"/>
      <c r="D67" s="34"/>
      <c r="E67" s="6" t="s">
        <v>155</v>
      </c>
      <c r="F67" s="31"/>
      <c r="G67" s="31"/>
      <c r="H67" s="31"/>
      <c r="I67" s="31"/>
      <c r="J67" s="31"/>
      <c r="K67" s="31"/>
      <c r="L67" s="31"/>
    </row>
    <row r="68" spans="1:12">
      <c r="A68" s="38">
        <v>2251</v>
      </c>
      <c r="B68" s="34" t="s">
        <v>7</v>
      </c>
      <c r="C68" s="34">
        <v>5</v>
      </c>
      <c r="D68" s="34">
        <v>1</v>
      </c>
      <c r="E68" s="6" t="s">
        <v>215</v>
      </c>
      <c r="F68" s="31">
        <f>+'4Gorcarakan ev tntesagitakan'!H156</f>
        <v>2400</v>
      </c>
      <c r="G68" s="31">
        <f>+'4Gorcarakan ev tntesagitakan'!I156</f>
        <v>2400</v>
      </c>
      <c r="H68" s="31">
        <f>+'4Gorcarakan ev tntesagitakan'!J156</f>
        <v>0</v>
      </c>
      <c r="I68" s="31">
        <f>+'4Gorcarakan ev tntesagitakan'!K156</f>
        <v>0</v>
      </c>
      <c r="J68" s="31">
        <f>+'4Gorcarakan ev tntesagitakan'!L156</f>
        <v>0</v>
      </c>
      <c r="K68" s="31">
        <f>+'4Gorcarakan ev tntesagitakan'!M156</f>
        <v>0</v>
      </c>
      <c r="L68" s="31">
        <f>+'4Gorcarakan ev tntesagitakan'!N156</f>
        <v>2400</v>
      </c>
    </row>
    <row r="69" spans="1:12" s="36" customFormat="1" ht="54">
      <c r="A69" s="38">
        <v>2300</v>
      </c>
      <c r="B69" s="34" t="s">
        <v>8</v>
      </c>
      <c r="C69" s="34">
        <v>0</v>
      </c>
      <c r="D69" s="34">
        <v>0</v>
      </c>
      <c r="E69" s="6" t="s">
        <v>216</v>
      </c>
      <c r="F69" s="31">
        <f>SUM(F71,F76,F79,F83,F86,F89,F92)</f>
        <v>0</v>
      </c>
      <c r="G69" s="31">
        <f>SUM(G71,G76,G79,G83,G86,G89,G92)</f>
        <v>0</v>
      </c>
      <c r="H69" s="31">
        <f>SUM(H71,H76,H79,H83,H86,H89,H92)</f>
        <v>0</v>
      </c>
      <c r="I69" s="31">
        <v>0</v>
      </c>
      <c r="J69" s="31">
        <v>0</v>
      </c>
      <c r="K69" s="31">
        <v>0</v>
      </c>
      <c r="L69" s="31">
        <v>0</v>
      </c>
    </row>
    <row r="70" spans="1:12">
      <c r="A70" s="33"/>
      <c r="B70" s="34"/>
      <c r="C70" s="34"/>
      <c r="D70" s="34"/>
      <c r="E70" s="6" t="s">
        <v>153</v>
      </c>
      <c r="F70" s="31"/>
      <c r="G70" s="31"/>
      <c r="H70" s="31"/>
      <c r="I70" s="31"/>
      <c r="J70" s="31"/>
      <c r="K70" s="31"/>
      <c r="L70" s="31"/>
    </row>
    <row r="71" spans="1:12">
      <c r="A71" s="38">
        <v>2310</v>
      </c>
      <c r="B71" s="34" t="s">
        <v>8</v>
      </c>
      <c r="C71" s="34">
        <v>1</v>
      </c>
      <c r="D71" s="34">
        <v>0</v>
      </c>
      <c r="E71" s="6" t="s">
        <v>217</v>
      </c>
      <c r="F71" s="31">
        <f>SUM(F73:F75)</f>
        <v>0</v>
      </c>
      <c r="G71" s="31">
        <f>SUM(G73:G75)</f>
        <v>0</v>
      </c>
      <c r="H71" s="31">
        <f>SUM(H73:H75)</f>
        <v>0</v>
      </c>
      <c r="I71" s="31">
        <v>0</v>
      </c>
      <c r="J71" s="31">
        <v>0</v>
      </c>
      <c r="K71" s="31">
        <v>0</v>
      </c>
      <c r="L71" s="31">
        <v>0</v>
      </c>
    </row>
    <row r="72" spans="1:12" s="39" customFormat="1">
      <c r="A72" s="38"/>
      <c r="B72" s="34"/>
      <c r="C72" s="34"/>
      <c r="D72" s="34"/>
      <c r="E72" s="6" t="s">
        <v>155</v>
      </c>
      <c r="F72" s="31"/>
      <c r="G72" s="31"/>
      <c r="H72" s="31"/>
      <c r="I72" s="31"/>
      <c r="J72" s="31"/>
      <c r="K72" s="31"/>
      <c r="L72" s="31"/>
    </row>
    <row r="73" spans="1:12">
      <c r="A73" s="38">
        <v>2311</v>
      </c>
      <c r="B73" s="34" t="s">
        <v>8</v>
      </c>
      <c r="C73" s="34">
        <v>1</v>
      </c>
      <c r="D73" s="34">
        <v>1</v>
      </c>
      <c r="E73" s="6" t="s">
        <v>218</v>
      </c>
      <c r="F73" s="31">
        <f>SUM(G73:H73)</f>
        <v>0</v>
      </c>
      <c r="G73" s="31"/>
      <c r="H73" s="31"/>
      <c r="I73" s="31">
        <v>0</v>
      </c>
      <c r="J73" s="31">
        <v>0</v>
      </c>
      <c r="K73" s="31">
        <v>0</v>
      </c>
      <c r="L73" s="31">
        <v>0</v>
      </c>
    </row>
    <row r="74" spans="1:12">
      <c r="A74" s="38">
        <v>2312</v>
      </c>
      <c r="B74" s="34" t="s">
        <v>8</v>
      </c>
      <c r="C74" s="34">
        <v>1</v>
      </c>
      <c r="D74" s="34">
        <v>2</v>
      </c>
      <c r="E74" s="6" t="s">
        <v>219</v>
      </c>
      <c r="F74" s="31">
        <f>SUM(G74:H74)</f>
        <v>0</v>
      </c>
      <c r="G74" s="31"/>
      <c r="H74" s="31"/>
      <c r="I74" s="31">
        <v>0</v>
      </c>
      <c r="J74" s="31">
        <v>0</v>
      </c>
      <c r="K74" s="31">
        <v>0</v>
      </c>
      <c r="L74" s="31">
        <v>0</v>
      </c>
    </row>
    <row r="75" spans="1:12">
      <c r="A75" s="38">
        <v>2313</v>
      </c>
      <c r="B75" s="34" t="s">
        <v>8</v>
      </c>
      <c r="C75" s="34">
        <v>1</v>
      </c>
      <c r="D75" s="34">
        <v>3</v>
      </c>
      <c r="E75" s="6" t="s">
        <v>220</v>
      </c>
      <c r="F75" s="31">
        <f>SUM(G75:H75)</f>
        <v>0</v>
      </c>
      <c r="G75" s="31"/>
      <c r="H75" s="31"/>
      <c r="I75" s="31">
        <v>0</v>
      </c>
      <c r="J75" s="31">
        <v>0</v>
      </c>
      <c r="K75" s="31">
        <v>0</v>
      </c>
      <c r="L75" s="31">
        <v>0</v>
      </c>
    </row>
    <row r="76" spans="1:12">
      <c r="A76" s="38">
        <v>2320</v>
      </c>
      <c r="B76" s="34" t="s">
        <v>8</v>
      </c>
      <c r="C76" s="34">
        <v>2</v>
      </c>
      <c r="D76" s="34">
        <v>0</v>
      </c>
      <c r="E76" s="6" t="s">
        <v>221</v>
      </c>
      <c r="F76" s="31">
        <f>SUM(F78)</f>
        <v>0</v>
      </c>
      <c r="G76" s="31">
        <f>SUM(G78)</f>
        <v>0</v>
      </c>
      <c r="H76" s="31">
        <f>SUM(H78)</f>
        <v>0</v>
      </c>
      <c r="I76" s="31">
        <v>0</v>
      </c>
      <c r="J76" s="31">
        <v>0</v>
      </c>
      <c r="K76" s="31">
        <v>0</v>
      </c>
      <c r="L76" s="31">
        <v>0</v>
      </c>
    </row>
    <row r="77" spans="1:12" s="39" customFormat="1">
      <c r="A77" s="38"/>
      <c r="B77" s="34"/>
      <c r="C77" s="34"/>
      <c r="D77" s="34"/>
      <c r="E77" s="6" t="s">
        <v>155</v>
      </c>
      <c r="F77" s="31"/>
      <c r="G77" s="31"/>
      <c r="H77" s="31"/>
      <c r="I77" s="31"/>
      <c r="J77" s="31"/>
      <c r="K77" s="31"/>
      <c r="L77" s="31"/>
    </row>
    <row r="78" spans="1:12">
      <c r="A78" s="38">
        <v>2321</v>
      </c>
      <c r="B78" s="34" t="s">
        <v>8</v>
      </c>
      <c r="C78" s="34">
        <v>2</v>
      </c>
      <c r="D78" s="34">
        <v>1</v>
      </c>
      <c r="E78" s="6" t="s">
        <v>222</v>
      </c>
      <c r="F78" s="31">
        <f>SUM(G78:H78)</f>
        <v>0</v>
      </c>
      <c r="G78" s="31"/>
      <c r="H78" s="31"/>
      <c r="I78" s="31">
        <v>0</v>
      </c>
      <c r="J78" s="31">
        <v>0</v>
      </c>
      <c r="K78" s="31">
        <v>0</v>
      </c>
      <c r="L78" s="31">
        <v>0</v>
      </c>
    </row>
    <row r="79" spans="1:12" ht="27">
      <c r="A79" s="38">
        <v>2330</v>
      </c>
      <c r="B79" s="34" t="s">
        <v>8</v>
      </c>
      <c r="C79" s="34">
        <v>3</v>
      </c>
      <c r="D79" s="34">
        <v>0</v>
      </c>
      <c r="E79" s="6" t="s">
        <v>223</v>
      </c>
      <c r="F79" s="31">
        <f>SUM(F81:F82)</f>
        <v>0</v>
      </c>
      <c r="G79" s="31">
        <f>SUM(G81:G82)</f>
        <v>0</v>
      </c>
      <c r="H79" s="31">
        <f>SUM(H81:H82)</f>
        <v>0</v>
      </c>
      <c r="I79" s="31">
        <v>0</v>
      </c>
      <c r="J79" s="31">
        <v>0</v>
      </c>
      <c r="K79" s="31">
        <v>0</v>
      </c>
      <c r="L79" s="31">
        <v>0</v>
      </c>
    </row>
    <row r="80" spans="1:12" s="39" customFormat="1">
      <c r="A80" s="38"/>
      <c r="B80" s="34"/>
      <c r="C80" s="34"/>
      <c r="D80" s="34"/>
      <c r="E80" s="6" t="s">
        <v>155</v>
      </c>
      <c r="F80" s="31"/>
      <c r="G80" s="31"/>
      <c r="H80" s="31"/>
      <c r="I80" s="31"/>
      <c r="J80" s="31"/>
      <c r="K80" s="31"/>
      <c r="L80" s="31"/>
    </row>
    <row r="81" spans="1:12">
      <c r="A81" s="38">
        <v>2331</v>
      </c>
      <c r="B81" s="34" t="s">
        <v>8</v>
      </c>
      <c r="C81" s="34">
        <v>3</v>
      </c>
      <c r="D81" s="34">
        <v>1</v>
      </c>
      <c r="E81" s="6" t="s">
        <v>224</v>
      </c>
      <c r="F81" s="31">
        <f>SUM(G81:H81)</f>
        <v>0</v>
      </c>
      <c r="G81" s="31"/>
      <c r="H81" s="31"/>
      <c r="I81" s="31">
        <v>0</v>
      </c>
      <c r="J81" s="31">
        <v>0</v>
      </c>
      <c r="K81" s="31">
        <v>0</v>
      </c>
      <c r="L81" s="31">
        <v>0</v>
      </c>
    </row>
    <row r="82" spans="1:12">
      <c r="A82" s="38">
        <v>2332</v>
      </c>
      <c r="B82" s="34" t="s">
        <v>8</v>
      </c>
      <c r="C82" s="34">
        <v>3</v>
      </c>
      <c r="D82" s="34">
        <v>2</v>
      </c>
      <c r="E82" s="6" t="s">
        <v>225</v>
      </c>
      <c r="F82" s="31">
        <f>SUM(G82:H82)</f>
        <v>0</v>
      </c>
      <c r="G82" s="31"/>
      <c r="H82" s="31"/>
      <c r="I82" s="31">
        <v>0</v>
      </c>
      <c r="J82" s="31">
        <v>0</v>
      </c>
      <c r="K82" s="31">
        <v>0</v>
      </c>
      <c r="L82" s="31">
        <v>0</v>
      </c>
    </row>
    <row r="83" spans="1:12">
      <c r="A83" s="38">
        <v>2340</v>
      </c>
      <c r="B83" s="34" t="s">
        <v>8</v>
      </c>
      <c r="C83" s="34">
        <v>4</v>
      </c>
      <c r="D83" s="34">
        <v>0</v>
      </c>
      <c r="E83" s="6" t="s">
        <v>226</v>
      </c>
      <c r="F83" s="31">
        <f>SUM(F85)</f>
        <v>0</v>
      </c>
      <c r="G83" s="31">
        <f>SUM(G85)</f>
        <v>0</v>
      </c>
      <c r="H83" s="31">
        <f>SUM(H85)</f>
        <v>0</v>
      </c>
      <c r="I83" s="31">
        <v>0</v>
      </c>
      <c r="J83" s="31">
        <v>0</v>
      </c>
      <c r="K83" s="31">
        <v>0</v>
      </c>
      <c r="L83" s="31">
        <v>0</v>
      </c>
    </row>
    <row r="84" spans="1:12" s="39" customFormat="1">
      <c r="A84" s="38"/>
      <c r="B84" s="34"/>
      <c r="C84" s="34"/>
      <c r="D84" s="34"/>
      <c r="E84" s="6" t="s">
        <v>155</v>
      </c>
      <c r="F84" s="31"/>
      <c r="G84" s="31"/>
      <c r="H84" s="31"/>
      <c r="I84" s="31"/>
      <c r="J84" s="31"/>
      <c r="K84" s="31"/>
      <c r="L84" s="31"/>
    </row>
    <row r="85" spans="1:12">
      <c r="A85" s="38">
        <v>2341</v>
      </c>
      <c r="B85" s="34" t="s">
        <v>8</v>
      </c>
      <c r="C85" s="34">
        <v>4</v>
      </c>
      <c r="D85" s="34">
        <v>1</v>
      </c>
      <c r="E85" s="6" t="s">
        <v>226</v>
      </c>
      <c r="F85" s="31">
        <f>SUM(G85:H85)</f>
        <v>0</v>
      </c>
      <c r="G85" s="31"/>
      <c r="H85" s="31"/>
      <c r="I85" s="31">
        <v>0</v>
      </c>
      <c r="J85" s="31">
        <v>0</v>
      </c>
      <c r="K85" s="31">
        <v>0</v>
      </c>
      <c r="L85" s="31">
        <v>0</v>
      </c>
    </row>
    <row r="86" spans="1:12">
      <c r="A86" s="38">
        <v>2350</v>
      </c>
      <c r="B86" s="34" t="s">
        <v>8</v>
      </c>
      <c r="C86" s="34">
        <v>5</v>
      </c>
      <c r="D86" s="34">
        <v>0</v>
      </c>
      <c r="E86" s="6" t="s">
        <v>227</v>
      </c>
      <c r="F86" s="31">
        <f>SUM(F88)</f>
        <v>0</v>
      </c>
      <c r="G86" s="31">
        <f>SUM(G88)</f>
        <v>0</v>
      </c>
      <c r="H86" s="31">
        <f>SUM(H88)</f>
        <v>0</v>
      </c>
      <c r="I86" s="31">
        <v>0</v>
      </c>
      <c r="J86" s="31">
        <v>0</v>
      </c>
      <c r="K86" s="31">
        <v>0</v>
      </c>
      <c r="L86" s="31">
        <v>0</v>
      </c>
    </row>
    <row r="87" spans="1:12" s="39" customFormat="1">
      <c r="A87" s="38"/>
      <c r="B87" s="34"/>
      <c r="C87" s="34"/>
      <c r="D87" s="34"/>
      <c r="E87" s="6" t="s">
        <v>155</v>
      </c>
      <c r="F87" s="31"/>
      <c r="G87" s="31"/>
      <c r="H87" s="31"/>
      <c r="I87" s="31"/>
      <c r="J87" s="31"/>
      <c r="K87" s="31"/>
      <c r="L87" s="31"/>
    </row>
    <row r="88" spans="1:12">
      <c r="A88" s="38">
        <v>2351</v>
      </c>
      <c r="B88" s="34" t="s">
        <v>8</v>
      </c>
      <c r="C88" s="34">
        <v>5</v>
      </c>
      <c r="D88" s="34">
        <v>1</v>
      </c>
      <c r="E88" s="6" t="s">
        <v>228</v>
      </c>
      <c r="F88" s="31">
        <f>SUM(G88:H88)</f>
        <v>0</v>
      </c>
      <c r="G88" s="31"/>
      <c r="H88" s="31"/>
      <c r="I88" s="31">
        <v>0</v>
      </c>
      <c r="J88" s="31">
        <v>0</v>
      </c>
      <c r="K88" s="31">
        <v>0</v>
      </c>
      <c r="L88" s="31">
        <v>0</v>
      </c>
    </row>
    <row r="89" spans="1:12" ht="40.5">
      <c r="A89" s="38">
        <v>2360</v>
      </c>
      <c r="B89" s="34" t="s">
        <v>8</v>
      </c>
      <c r="C89" s="34">
        <v>6</v>
      </c>
      <c r="D89" s="34">
        <v>0</v>
      </c>
      <c r="E89" s="6" t="s">
        <v>229</v>
      </c>
      <c r="F89" s="31">
        <f>SUM(F91)</f>
        <v>0</v>
      </c>
      <c r="G89" s="31">
        <f>SUM(G91)</f>
        <v>0</v>
      </c>
      <c r="H89" s="31">
        <f>SUM(H91)</f>
        <v>0</v>
      </c>
      <c r="I89" s="31">
        <v>0</v>
      </c>
      <c r="J89" s="31">
        <v>0</v>
      </c>
      <c r="K89" s="31">
        <v>0</v>
      </c>
      <c r="L89" s="31">
        <v>0</v>
      </c>
    </row>
    <row r="90" spans="1:12" s="39" customFormat="1">
      <c r="A90" s="38"/>
      <c r="B90" s="34"/>
      <c r="C90" s="34"/>
      <c r="D90" s="34"/>
      <c r="E90" s="6" t="s">
        <v>155</v>
      </c>
      <c r="F90" s="31"/>
      <c r="G90" s="31"/>
      <c r="H90" s="31"/>
      <c r="I90" s="31"/>
      <c r="J90" s="31"/>
      <c r="K90" s="31"/>
      <c r="L90" s="31"/>
    </row>
    <row r="91" spans="1:12" ht="40.5">
      <c r="A91" s="38">
        <v>2361</v>
      </c>
      <c r="B91" s="34" t="s">
        <v>8</v>
      </c>
      <c r="C91" s="34">
        <v>6</v>
      </c>
      <c r="D91" s="34">
        <v>1</v>
      </c>
      <c r="E91" s="6" t="s">
        <v>229</v>
      </c>
      <c r="F91" s="31">
        <f>SUM(G91:H91)</f>
        <v>0</v>
      </c>
      <c r="G91" s="31"/>
      <c r="H91" s="31"/>
      <c r="I91" s="31">
        <v>0</v>
      </c>
      <c r="J91" s="31">
        <v>0</v>
      </c>
      <c r="K91" s="31">
        <v>0</v>
      </c>
      <c r="L91" s="31">
        <v>0</v>
      </c>
    </row>
    <row r="92" spans="1:12" ht="27">
      <c r="A92" s="38">
        <v>2370</v>
      </c>
      <c r="B92" s="34" t="s">
        <v>8</v>
      </c>
      <c r="C92" s="34">
        <v>7</v>
      </c>
      <c r="D92" s="34">
        <v>0</v>
      </c>
      <c r="E92" s="6" t="s">
        <v>230</v>
      </c>
      <c r="F92" s="31">
        <f>SUM(F94)</f>
        <v>0</v>
      </c>
      <c r="G92" s="31">
        <f>SUM(G94)</f>
        <v>0</v>
      </c>
      <c r="H92" s="31">
        <f>SUM(H94)</f>
        <v>0</v>
      </c>
      <c r="I92" s="31">
        <v>0</v>
      </c>
      <c r="J92" s="31">
        <v>0</v>
      </c>
      <c r="K92" s="31">
        <v>0</v>
      </c>
      <c r="L92" s="31">
        <v>0</v>
      </c>
    </row>
    <row r="93" spans="1:12" s="39" customFormat="1">
      <c r="A93" s="38"/>
      <c r="B93" s="34"/>
      <c r="C93" s="34"/>
      <c r="D93" s="34"/>
      <c r="E93" s="6" t="s">
        <v>155</v>
      </c>
      <c r="F93" s="31"/>
      <c r="G93" s="31"/>
      <c r="H93" s="31"/>
      <c r="I93" s="31"/>
      <c r="J93" s="31"/>
      <c r="K93" s="31"/>
      <c r="L93" s="31"/>
    </row>
    <row r="94" spans="1:12" ht="27">
      <c r="A94" s="38">
        <v>2371</v>
      </c>
      <c r="B94" s="34" t="s">
        <v>8</v>
      </c>
      <c r="C94" s="34">
        <v>7</v>
      </c>
      <c r="D94" s="34">
        <v>1</v>
      </c>
      <c r="E94" s="6" t="s">
        <v>231</v>
      </c>
      <c r="F94" s="31">
        <f>SUM(G94:H94)</f>
        <v>0</v>
      </c>
      <c r="G94" s="31"/>
      <c r="H94" s="31"/>
      <c r="I94" s="31">
        <v>0</v>
      </c>
      <c r="J94" s="31">
        <v>0</v>
      </c>
      <c r="K94" s="31">
        <v>0</v>
      </c>
      <c r="L94" s="31">
        <v>0</v>
      </c>
    </row>
    <row r="95" spans="1:12" s="36" customFormat="1" ht="40.5">
      <c r="A95" s="38">
        <v>2400</v>
      </c>
      <c r="B95" s="34" t="s">
        <v>9</v>
      </c>
      <c r="C95" s="34">
        <v>0</v>
      </c>
      <c r="D95" s="34">
        <v>0</v>
      </c>
      <c r="E95" s="6" t="s">
        <v>232</v>
      </c>
      <c r="F95" s="31">
        <f>+F97+F101+F107+F115+F120+F127+F130+F136+F145</f>
        <v>-245624.70410723099</v>
      </c>
      <c r="G95" s="31">
        <f t="shared" ref="G95:L95" si="3">+G97+G101+G107+G115+G120+G127+G130+G136+G145</f>
        <v>330000</v>
      </c>
      <c r="H95" s="31">
        <f t="shared" si="3"/>
        <v>-575624.70410723099</v>
      </c>
      <c r="I95" s="31">
        <f t="shared" si="3"/>
        <v>-625000</v>
      </c>
      <c r="J95" s="31">
        <f t="shared" si="3"/>
        <v>-1250000</v>
      </c>
      <c r="K95" s="31">
        <f t="shared" si="3"/>
        <v>-1875000</v>
      </c>
      <c r="L95" s="31">
        <f t="shared" si="3"/>
        <v>-245624.70410723099</v>
      </c>
    </row>
    <row r="96" spans="1:12">
      <c r="A96" s="33"/>
      <c r="B96" s="34"/>
      <c r="C96" s="34"/>
      <c r="D96" s="34"/>
      <c r="E96" s="6" t="s">
        <v>153</v>
      </c>
      <c r="F96" s="31"/>
      <c r="G96" s="31"/>
      <c r="H96" s="31"/>
      <c r="I96" s="31"/>
      <c r="J96" s="31"/>
      <c r="K96" s="31"/>
      <c r="L96" s="31"/>
    </row>
    <row r="97" spans="1:12" ht="27">
      <c r="A97" s="38">
        <v>2410</v>
      </c>
      <c r="B97" s="34" t="s">
        <v>9</v>
      </c>
      <c r="C97" s="34">
        <v>1</v>
      </c>
      <c r="D97" s="34">
        <v>0</v>
      </c>
      <c r="E97" s="6" t="s">
        <v>233</v>
      </c>
      <c r="F97" s="31">
        <f>SUM(F99:F100)</f>
        <v>0</v>
      </c>
      <c r="G97" s="31">
        <f>SUM(G99:G100)</f>
        <v>0</v>
      </c>
      <c r="H97" s="31">
        <f>SUM(H99:H100)</f>
        <v>0</v>
      </c>
      <c r="I97" s="31">
        <v>0</v>
      </c>
      <c r="J97" s="31">
        <v>0</v>
      </c>
      <c r="K97" s="31">
        <v>0</v>
      </c>
      <c r="L97" s="31">
        <v>0</v>
      </c>
    </row>
    <row r="98" spans="1:12" s="39" customFormat="1">
      <c r="A98" s="38"/>
      <c r="B98" s="34"/>
      <c r="C98" s="34"/>
      <c r="D98" s="34"/>
      <c r="E98" s="6" t="s">
        <v>155</v>
      </c>
      <c r="F98" s="31"/>
      <c r="G98" s="31"/>
      <c r="H98" s="31"/>
      <c r="I98" s="31"/>
      <c r="J98" s="31"/>
      <c r="K98" s="31"/>
      <c r="L98" s="31"/>
    </row>
    <row r="99" spans="1:12" ht="27">
      <c r="A99" s="38">
        <v>2411</v>
      </c>
      <c r="B99" s="34" t="s">
        <v>9</v>
      </c>
      <c r="C99" s="34">
        <v>1</v>
      </c>
      <c r="D99" s="34">
        <v>1</v>
      </c>
      <c r="E99" s="6" t="s">
        <v>234</v>
      </c>
      <c r="F99" s="31">
        <f>SUM(G99:H99)</f>
        <v>0</v>
      </c>
      <c r="G99" s="31"/>
      <c r="H99" s="31"/>
      <c r="I99" s="31">
        <v>0</v>
      </c>
      <c r="J99" s="31">
        <v>0</v>
      </c>
      <c r="K99" s="31">
        <v>0</v>
      </c>
      <c r="L99" s="31">
        <v>0</v>
      </c>
    </row>
    <row r="100" spans="1:12" ht="27">
      <c r="A100" s="38">
        <v>2412</v>
      </c>
      <c r="B100" s="34" t="s">
        <v>9</v>
      </c>
      <c r="C100" s="34">
        <v>1</v>
      </c>
      <c r="D100" s="34">
        <v>2</v>
      </c>
      <c r="E100" s="6" t="s">
        <v>235</v>
      </c>
      <c r="F100" s="31">
        <f>SUM(G100:H100)</f>
        <v>0</v>
      </c>
      <c r="G100" s="31"/>
      <c r="H100" s="31"/>
      <c r="I100" s="31">
        <v>0</v>
      </c>
      <c r="J100" s="31">
        <v>0</v>
      </c>
      <c r="K100" s="31">
        <v>0</v>
      </c>
      <c r="L100" s="31">
        <v>0</v>
      </c>
    </row>
    <row r="101" spans="1:12" ht="27">
      <c r="A101" s="38">
        <v>2420</v>
      </c>
      <c r="B101" s="34" t="s">
        <v>9</v>
      </c>
      <c r="C101" s="34">
        <v>2</v>
      </c>
      <c r="D101" s="34">
        <v>0</v>
      </c>
      <c r="E101" s="6" t="s">
        <v>236</v>
      </c>
      <c r="F101" s="31">
        <f>SUM(F103:F106)</f>
        <v>0</v>
      </c>
      <c r="G101" s="31">
        <f>SUM(G103:G106)</f>
        <v>0</v>
      </c>
      <c r="H101" s="31">
        <f>SUM(H103:H106)</f>
        <v>0</v>
      </c>
      <c r="I101" s="31">
        <v>0</v>
      </c>
      <c r="J101" s="31">
        <v>0</v>
      </c>
      <c r="K101" s="31">
        <v>0</v>
      </c>
      <c r="L101" s="31">
        <v>0</v>
      </c>
    </row>
    <row r="102" spans="1:12" s="39" customFormat="1">
      <c r="A102" s="38"/>
      <c r="B102" s="34"/>
      <c r="C102" s="34"/>
      <c r="D102" s="34"/>
      <c r="E102" s="6" t="s">
        <v>155</v>
      </c>
      <c r="F102" s="31"/>
      <c r="G102" s="31"/>
      <c r="H102" s="31"/>
      <c r="I102" s="31"/>
      <c r="J102" s="31"/>
      <c r="K102" s="31"/>
      <c r="L102" s="31"/>
    </row>
    <row r="103" spans="1:12">
      <c r="A103" s="38">
        <v>2421</v>
      </c>
      <c r="B103" s="34" t="s">
        <v>9</v>
      </c>
      <c r="C103" s="34">
        <v>2</v>
      </c>
      <c r="D103" s="34">
        <v>1</v>
      </c>
      <c r="E103" s="6" t="s">
        <v>237</v>
      </c>
      <c r="F103" s="31">
        <f>SUM(G103:H103)</f>
        <v>0</v>
      </c>
      <c r="G103" s="31"/>
      <c r="H103" s="31"/>
      <c r="I103" s="31">
        <v>0</v>
      </c>
      <c r="J103" s="31">
        <v>0</v>
      </c>
      <c r="K103" s="31">
        <v>0</v>
      </c>
      <c r="L103" s="31">
        <v>0</v>
      </c>
    </row>
    <row r="104" spans="1:12">
      <c r="A104" s="38">
        <v>2422</v>
      </c>
      <c r="B104" s="34" t="s">
        <v>9</v>
      </c>
      <c r="C104" s="34">
        <v>2</v>
      </c>
      <c r="D104" s="34">
        <v>2</v>
      </c>
      <c r="E104" s="6" t="s">
        <v>238</v>
      </c>
      <c r="F104" s="31">
        <f>SUM(G104:H104)</f>
        <v>0</v>
      </c>
      <c r="G104" s="31"/>
      <c r="H104" s="31"/>
      <c r="I104" s="31">
        <v>0</v>
      </c>
      <c r="J104" s="31">
        <v>0</v>
      </c>
      <c r="K104" s="31">
        <v>0</v>
      </c>
      <c r="L104" s="31">
        <v>0</v>
      </c>
    </row>
    <row r="105" spans="1:12">
      <c r="A105" s="38">
        <v>2423</v>
      </c>
      <c r="B105" s="34" t="s">
        <v>9</v>
      </c>
      <c r="C105" s="34">
        <v>2</v>
      </c>
      <c r="D105" s="34">
        <v>3</v>
      </c>
      <c r="E105" s="6" t="s">
        <v>239</v>
      </c>
      <c r="F105" s="31">
        <f>SUM(G105:H105)</f>
        <v>0</v>
      </c>
      <c r="G105" s="31"/>
      <c r="H105" s="31"/>
      <c r="I105" s="31">
        <v>0</v>
      </c>
      <c r="J105" s="31">
        <v>0</v>
      </c>
      <c r="K105" s="31">
        <v>0</v>
      </c>
      <c r="L105" s="31">
        <v>0</v>
      </c>
    </row>
    <row r="106" spans="1:12">
      <c r="A106" s="38">
        <v>2424</v>
      </c>
      <c r="B106" s="34" t="s">
        <v>9</v>
      </c>
      <c r="C106" s="34">
        <v>2</v>
      </c>
      <c r="D106" s="34">
        <v>4</v>
      </c>
      <c r="E106" s="6" t="s">
        <v>240</v>
      </c>
      <c r="F106" s="31">
        <f>SUM(G106:H106)</f>
        <v>0</v>
      </c>
      <c r="G106" s="31"/>
      <c r="H106" s="31"/>
      <c r="I106" s="31">
        <v>0</v>
      </c>
      <c r="J106" s="31">
        <v>0</v>
      </c>
      <c r="K106" s="31">
        <v>0</v>
      </c>
      <c r="L106" s="31">
        <v>0</v>
      </c>
    </row>
    <row r="107" spans="1:12">
      <c r="A107" s="38">
        <v>2430</v>
      </c>
      <c r="B107" s="34" t="s">
        <v>9</v>
      </c>
      <c r="C107" s="34">
        <v>3</v>
      </c>
      <c r="D107" s="34">
        <v>0</v>
      </c>
      <c r="E107" s="6" t="s">
        <v>241</v>
      </c>
      <c r="F107" s="31">
        <f>SUM(F109:F114)</f>
        <v>0</v>
      </c>
      <c r="G107" s="31">
        <f>SUM(G109:G114)</f>
        <v>0</v>
      </c>
      <c r="H107" s="31">
        <f>SUM(H109:H114)</f>
        <v>0</v>
      </c>
      <c r="I107" s="31">
        <v>0</v>
      </c>
      <c r="J107" s="31">
        <v>0</v>
      </c>
      <c r="K107" s="31">
        <v>0</v>
      </c>
      <c r="L107" s="31">
        <v>0</v>
      </c>
    </row>
    <row r="108" spans="1:12" s="39" customFormat="1">
      <c r="A108" s="38"/>
      <c r="B108" s="34"/>
      <c r="C108" s="34"/>
      <c r="D108" s="34"/>
      <c r="E108" s="6" t="s">
        <v>155</v>
      </c>
      <c r="F108" s="31"/>
      <c r="G108" s="31"/>
      <c r="H108" s="31"/>
      <c r="I108" s="31"/>
      <c r="J108" s="31"/>
      <c r="K108" s="31"/>
      <c r="L108" s="31"/>
    </row>
    <row r="109" spans="1:12">
      <c r="A109" s="38">
        <v>2431</v>
      </c>
      <c r="B109" s="34" t="s">
        <v>9</v>
      </c>
      <c r="C109" s="34">
        <v>3</v>
      </c>
      <c r="D109" s="34">
        <v>1</v>
      </c>
      <c r="E109" s="6" t="s">
        <v>242</v>
      </c>
      <c r="F109" s="31">
        <f t="shared" ref="F109:F114" si="4">SUM(G109:H109)</f>
        <v>0</v>
      </c>
      <c r="G109" s="31"/>
      <c r="H109" s="31"/>
      <c r="I109" s="31">
        <v>0</v>
      </c>
      <c r="J109" s="31">
        <v>0</v>
      </c>
      <c r="K109" s="31">
        <v>0</v>
      </c>
      <c r="L109" s="31">
        <v>0</v>
      </c>
    </row>
    <row r="110" spans="1:12">
      <c r="A110" s="38">
        <v>2432</v>
      </c>
      <c r="B110" s="34" t="s">
        <v>9</v>
      </c>
      <c r="C110" s="34">
        <v>3</v>
      </c>
      <c r="D110" s="34">
        <v>2</v>
      </c>
      <c r="E110" s="6" t="s">
        <v>243</v>
      </c>
      <c r="F110" s="31">
        <f t="shared" si="4"/>
        <v>0</v>
      </c>
      <c r="G110" s="31"/>
      <c r="H110" s="31"/>
      <c r="I110" s="31">
        <v>0</v>
      </c>
      <c r="J110" s="31">
        <v>0</v>
      </c>
      <c r="K110" s="31">
        <v>0</v>
      </c>
      <c r="L110" s="31">
        <v>0</v>
      </c>
    </row>
    <row r="111" spans="1:12">
      <c r="A111" s="38">
        <v>2433</v>
      </c>
      <c r="B111" s="34" t="s">
        <v>9</v>
      </c>
      <c r="C111" s="34">
        <v>3</v>
      </c>
      <c r="D111" s="34">
        <v>3</v>
      </c>
      <c r="E111" s="6" t="s">
        <v>244</v>
      </c>
      <c r="F111" s="31">
        <f t="shared" si="4"/>
        <v>0</v>
      </c>
      <c r="G111" s="31"/>
      <c r="H111" s="31"/>
      <c r="I111" s="31">
        <v>0</v>
      </c>
      <c r="J111" s="31">
        <v>0</v>
      </c>
      <c r="K111" s="31">
        <v>0</v>
      </c>
      <c r="L111" s="31">
        <v>0</v>
      </c>
    </row>
    <row r="112" spans="1:12">
      <c r="A112" s="38">
        <v>2434</v>
      </c>
      <c r="B112" s="34" t="s">
        <v>9</v>
      </c>
      <c r="C112" s="34">
        <v>3</v>
      </c>
      <c r="D112" s="34">
        <v>4</v>
      </c>
      <c r="E112" s="6" t="s">
        <v>245</v>
      </c>
      <c r="F112" s="31">
        <f t="shared" si="4"/>
        <v>0</v>
      </c>
      <c r="G112" s="31"/>
      <c r="H112" s="31"/>
      <c r="I112" s="31">
        <v>0</v>
      </c>
      <c r="J112" s="31">
        <v>0</v>
      </c>
      <c r="K112" s="31">
        <v>0</v>
      </c>
      <c r="L112" s="31">
        <v>0</v>
      </c>
    </row>
    <row r="113" spans="1:12">
      <c r="A113" s="38">
        <v>2435</v>
      </c>
      <c r="B113" s="34" t="s">
        <v>9</v>
      </c>
      <c r="C113" s="34">
        <v>3</v>
      </c>
      <c r="D113" s="34">
        <v>5</v>
      </c>
      <c r="E113" s="6" t="s">
        <v>246</v>
      </c>
      <c r="F113" s="31">
        <f t="shared" si="4"/>
        <v>0</v>
      </c>
      <c r="G113" s="31"/>
      <c r="H113" s="31"/>
      <c r="I113" s="31">
        <v>0</v>
      </c>
      <c r="J113" s="31">
        <v>0</v>
      </c>
      <c r="K113" s="31">
        <v>0</v>
      </c>
      <c r="L113" s="31">
        <v>0</v>
      </c>
    </row>
    <row r="114" spans="1:12">
      <c r="A114" s="38">
        <v>2436</v>
      </c>
      <c r="B114" s="34" t="s">
        <v>9</v>
      </c>
      <c r="C114" s="34">
        <v>3</v>
      </c>
      <c r="D114" s="34">
        <v>6</v>
      </c>
      <c r="E114" s="6" t="s">
        <v>247</v>
      </c>
      <c r="F114" s="31">
        <f t="shared" si="4"/>
        <v>0</v>
      </c>
      <c r="G114" s="31"/>
      <c r="H114" s="31"/>
      <c r="I114" s="31">
        <v>0</v>
      </c>
      <c r="J114" s="31">
        <v>0</v>
      </c>
      <c r="K114" s="31">
        <v>0</v>
      </c>
      <c r="L114" s="31">
        <v>0</v>
      </c>
    </row>
    <row r="115" spans="1:12" ht="27">
      <c r="A115" s="38">
        <v>2440</v>
      </c>
      <c r="B115" s="34" t="s">
        <v>9</v>
      </c>
      <c r="C115" s="34">
        <v>4</v>
      </c>
      <c r="D115" s="34">
        <v>0</v>
      </c>
      <c r="E115" s="6" t="s">
        <v>248</v>
      </c>
      <c r="F115" s="31">
        <f>SUM(F117:F119)</f>
        <v>0</v>
      </c>
      <c r="G115" s="31">
        <f>SUM(G117:G119)</f>
        <v>0</v>
      </c>
      <c r="H115" s="31">
        <f>SUM(H117:H119)</f>
        <v>0</v>
      </c>
      <c r="I115" s="31">
        <v>0</v>
      </c>
      <c r="J115" s="31">
        <v>0</v>
      </c>
      <c r="K115" s="31">
        <v>0</v>
      </c>
      <c r="L115" s="31">
        <v>0</v>
      </c>
    </row>
    <row r="116" spans="1:12" s="39" customFormat="1">
      <c r="A116" s="38"/>
      <c r="B116" s="34"/>
      <c r="C116" s="34"/>
      <c r="D116" s="34"/>
      <c r="E116" s="6" t="s">
        <v>155</v>
      </c>
      <c r="F116" s="31"/>
      <c r="G116" s="31"/>
      <c r="H116" s="31"/>
      <c r="I116" s="31"/>
      <c r="J116" s="31"/>
      <c r="K116" s="31"/>
      <c r="L116" s="31"/>
    </row>
    <row r="117" spans="1:12" ht="27">
      <c r="A117" s="38">
        <v>2441</v>
      </c>
      <c r="B117" s="34" t="s">
        <v>9</v>
      </c>
      <c r="C117" s="34">
        <v>4</v>
      </c>
      <c r="D117" s="34">
        <v>1</v>
      </c>
      <c r="E117" s="6" t="s">
        <v>249</v>
      </c>
      <c r="F117" s="31">
        <f>SUM(G117:H117)</f>
        <v>0</v>
      </c>
      <c r="G117" s="31"/>
      <c r="H117" s="31"/>
      <c r="I117" s="31">
        <v>0</v>
      </c>
      <c r="J117" s="31">
        <v>0</v>
      </c>
      <c r="K117" s="31">
        <v>0</v>
      </c>
      <c r="L117" s="31">
        <v>0</v>
      </c>
    </row>
    <row r="118" spans="1:12">
      <c r="A118" s="38">
        <v>2442</v>
      </c>
      <c r="B118" s="34" t="s">
        <v>9</v>
      </c>
      <c r="C118" s="34">
        <v>4</v>
      </c>
      <c r="D118" s="34">
        <v>2</v>
      </c>
      <c r="E118" s="6" t="s">
        <v>250</v>
      </c>
      <c r="F118" s="31">
        <f>SUM(G118:H118)</f>
        <v>0</v>
      </c>
      <c r="G118" s="31"/>
      <c r="H118" s="31"/>
      <c r="I118" s="31">
        <v>0</v>
      </c>
      <c r="J118" s="31">
        <v>0</v>
      </c>
      <c r="K118" s="31">
        <v>0</v>
      </c>
      <c r="L118" s="31">
        <v>0</v>
      </c>
    </row>
    <row r="119" spans="1:12">
      <c r="A119" s="38">
        <v>2443</v>
      </c>
      <c r="B119" s="34" t="s">
        <v>9</v>
      </c>
      <c r="C119" s="34">
        <v>4</v>
      </c>
      <c r="D119" s="34">
        <v>3</v>
      </c>
      <c r="E119" s="6" t="s">
        <v>251</v>
      </c>
      <c r="F119" s="31">
        <f>SUM(G119:H119)</f>
        <v>0</v>
      </c>
      <c r="G119" s="31"/>
      <c r="H119" s="31"/>
      <c r="I119" s="31">
        <v>0</v>
      </c>
      <c r="J119" s="31">
        <v>0</v>
      </c>
      <c r="K119" s="31">
        <v>0</v>
      </c>
      <c r="L119" s="31">
        <v>0</v>
      </c>
    </row>
    <row r="120" spans="1:12">
      <c r="A120" s="38">
        <v>2450</v>
      </c>
      <c r="B120" s="34" t="s">
        <v>9</v>
      </c>
      <c r="C120" s="34">
        <v>5</v>
      </c>
      <c r="D120" s="34">
        <v>0</v>
      </c>
      <c r="E120" s="6" t="s">
        <v>252</v>
      </c>
      <c r="F120" s="31">
        <f t="shared" ref="F120:L120" si="5">+F122</f>
        <v>2254375.295892769</v>
      </c>
      <c r="G120" s="31">
        <f t="shared" si="5"/>
        <v>330000</v>
      </c>
      <c r="H120" s="31">
        <f t="shared" si="5"/>
        <v>1924375.295892769</v>
      </c>
      <c r="I120" s="31">
        <f t="shared" si="5"/>
        <v>0</v>
      </c>
      <c r="J120" s="31">
        <f t="shared" si="5"/>
        <v>0</v>
      </c>
      <c r="K120" s="31">
        <f t="shared" si="5"/>
        <v>0</v>
      </c>
      <c r="L120" s="31">
        <f t="shared" si="5"/>
        <v>2254375.295892769</v>
      </c>
    </row>
    <row r="121" spans="1:12" s="39" customFormat="1">
      <c r="A121" s="38"/>
      <c r="B121" s="34"/>
      <c r="C121" s="34"/>
      <c r="D121" s="34"/>
      <c r="E121" s="6" t="s">
        <v>155</v>
      </c>
      <c r="F121" s="31"/>
      <c r="G121" s="31"/>
      <c r="H121" s="31"/>
      <c r="I121" s="31"/>
      <c r="J121" s="31"/>
      <c r="K121" s="31"/>
      <c r="L121" s="31"/>
    </row>
    <row r="122" spans="1:12">
      <c r="A122" s="38">
        <v>2451</v>
      </c>
      <c r="B122" s="34" t="s">
        <v>9</v>
      </c>
      <c r="C122" s="34">
        <v>5</v>
      </c>
      <c r="D122" s="34">
        <v>1</v>
      </c>
      <c r="E122" s="6" t="s">
        <v>253</v>
      </c>
      <c r="F122" s="31">
        <f>+'4Gorcarakan ev tntesagitakan'!H281</f>
        <v>2254375.295892769</v>
      </c>
      <c r="G122" s="31">
        <f>+'4Gorcarakan ev tntesagitakan'!I281</f>
        <v>330000</v>
      </c>
      <c r="H122" s="31">
        <f>+'4Gorcarakan ev tntesagitakan'!J281</f>
        <v>1924375.295892769</v>
      </c>
      <c r="I122" s="31">
        <f>+'4Gorcarakan ev tntesagitakan'!K281</f>
        <v>0</v>
      </c>
      <c r="J122" s="31">
        <f>+'4Gorcarakan ev tntesagitakan'!L281</f>
        <v>0</v>
      </c>
      <c r="K122" s="31">
        <f>+'4Gorcarakan ev tntesagitakan'!M281</f>
        <v>0</v>
      </c>
      <c r="L122" s="31">
        <f>+'4Gorcarakan ev tntesagitakan'!N281</f>
        <v>2254375.295892769</v>
      </c>
    </row>
    <row r="123" spans="1:12">
      <c r="A123" s="38">
        <v>2452</v>
      </c>
      <c r="B123" s="34" t="s">
        <v>9</v>
      </c>
      <c r="C123" s="34">
        <v>5</v>
      </c>
      <c r="D123" s="34">
        <v>2</v>
      </c>
      <c r="E123" s="6" t="s">
        <v>254</v>
      </c>
      <c r="F123" s="31">
        <f>SUM(G123:H123)</f>
        <v>0</v>
      </c>
      <c r="G123" s="31"/>
      <c r="H123" s="31"/>
      <c r="I123" s="31">
        <v>0</v>
      </c>
      <c r="J123" s="31">
        <v>0</v>
      </c>
      <c r="K123" s="31">
        <v>0</v>
      </c>
      <c r="L123" s="31">
        <v>0</v>
      </c>
    </row>
    <row r="124" spans="1:12">
      <c r="A124" s="38">
        <v>2453</v>
      </c>
      <c r="B124" s="34" t="s">
        <v>9</v>
      </c>
      <c r="C124" s="34">
        <v>5</v>
      </c>
      <c r="D124" s="34">
        <v>3</v>
      </c>
      <c r="E124" s="6" t="s">
        <v>255</v>
      </c>
      <c r="F124" s="31">
        <f>SUM(G124:H124)</f>
        <v>0</v>
      </c>
      <c r="G124" s="31"/>
      <c r="H124" s="31"/>
      <c r="I124" s="31">
        <v>0</v>
      </c>
      <c r="J124" s="31">
        <v>0</v>
      </c>
      <c r="K124" s="31">
        <v>0</v>
      </c>
      <c r="L124" s="31">
        <v>0</v>
      </c>
    </row>
    <row r="125" spans="1:12">
      <c r="A125" s="38">
        <v>2454</v>
      </c>
      <c r="B125" s="34" t="s">
        <v>9</v>
      </c>
      <c r="C125" s="34">
        <v>5</v>
      </c>
      <c r="D125" s="34">
        <v>4</v>
      </c>
      <c r="E125" s="6" t="s">
        <v>256</v>
      </c>
      <c r="F125" s="31">
        <f>SUM(G125:H125)</f>
        <v>0</v>
      </c>
      <c r="G125" s="31"/>
      <c r="H125" s="31"/>
      <c r="I125" s="31">
        <v>0</v>
      </c>
      <c r="J125" s="31">
        <v>0</v>
      </c>
      <c r="K125" s="31">
        <v>0</v>
      </c>
      <c r="L125" s="31">
        <v>0</v>
      </c>
    </row>
    <row r="126" spans="1:12">
      <c r="A126" s="38">
        <v>2455</v>
      </c>
      <c r="B126" s="34" t="s">
        <v>9</v>
      </c>
      <c r="C126" s="34">
        <v>5</v>
      </c>
      <c r="D126" s="34">
        <v>5</v>
      </c>
      <c r="E126" s="6" t="s">
        <v>257</v>
      </c>
      <c r="F126" s="31">
        <f>SUM(G126:H126)</f>
        <v>0</v>
      </c>
      <c r="G126" s="31"/>
      <c r="H126" s="31"/>
      <c r="I126" s="31">
        <v>0</v>
      </c>
      <c r="J126" s="31">
        <v>0</v>
      </c>
      <c r="K126" s="31">
        <v>0</v>
      </c>
      <c r="L126" s="31">
        <v>0</v>
      </c>
    </row>
    <row r="127" spans="1:12">
      <c r="A127" s="38">
        <v>2460</v>
      </c>
      <c r="B127" s="34" t="s">
        <v>9</v>
      </c>
      <c r="C127" s="34">
        <v>6</v>
      </c>
      <c r="D127" s="34">
        <v>0</v>
      </c>
      <c r="E127" s="6" t="s">
        <v>258</v>
      </c>
      <c r="F127" s="31">
        <f>SUM(F129)</f>
        <v>0</v>
      </c>
      <c r="G127" s="31">
        <f>SUM(G129)</f>
        <v>0</v>
      </c>
      <c r="H127" s="31">
        <f>SUM(H129)</f>
        <v>0</v>
      </c>
      <c r="I127" s="31">
        <v>0</v>
      </c>
      <c r="J127" s="31">
        <v>0</v>
      </c>
      <c r="K127" s="31">
        <v>0</v>
      </c>
      <c r="L127" s="31">
        <v>0</v>
      </c>
    </row>
    <row r="128" spans="1:12" s="39" customFormat="1">
      <c r="A128" s="38"/>
      <c r="B128" s="34"/>
      <c r="C128" s="34"/>
      <c r="D128" s="34"/>
      <c r="E128" s="6" t="s">
        <v>155</v>
      </c>
      <c r="F128" s="31"/>
      <c r="G128" s="31"/>
      <c r="H128" s="31"/>
      <c r="I128" s="31"/>
      <c r="J128" s="31"/>
      <c r="K128" s="31"/>
      <c r="L128" s="31"/>
    </row>
    <row r="129" spans="1:12">
      <c r="A129" s="38">
        <v>2461</v>
      </c>
      <c r="B129" s="34" t="s">
        <v>9</v>
      </c>
      <c r="C129" s="34">
        <v>6</v>
      </c>
      <c r="D129" s="34">
        <v>1</v>
      </c>
      <c r="E129" s="6" t="s">
        <v>259</v>
      </c>
      <c r="F129" s="31">
        <f>SUM(G129:H129)</f>
        <v>0</v>
      </c>
      <c r="G129" s="31"/>
      <c r="H129" s="31"/>
      <c r="I129" s="31">
        <v>0</v>
      </c>
      <c r="J129" s="31">
        <v>0</v>
      </c>
      <c r="K129" s="31">
        <v>0</v>
      </c>
      <c r="L129" s="31">
        <v>0</v>
      </c>
    </row>
    <row r="130" spans="1:12">
      <c r="A130" s="38">
        <v>2470</v>
      </c>
      <c r="B130" s="34" t="s">
        <v>9</v>
      </c>
      <c r="C130" s="34">
        <v>7</v>
      </c>
      <c r="D130" s="34">
        <v>0</v>
      </c>
      <c r="E130" s="6" t="s">
        <v>260</v>
      </c>
      <c r="F130" s="31">
        <f>SUM(F132:F135)</f>
        <v>0</v>
      </c>
      <c r="G130" s="31">
        <f>SUM(G132:G135)</f>
        <v>0</v>
      </c>
      <c r="H130" s="31">
        <f>SUM(H132:H135)</f>
        <v>0</v>
      </c>
      <c r="I130" s="31">
        <v>0</v>
      </c>
      <c r="J130" s="31">
        <v>0</v>
      </c>
      <c r="K130" s="31">
        <v>0</v>
      </c>
      <c r="L130" s="31">
        <v>0</v>
      </c>
    </row>
    <row r="131" spans="1:12" s="39" customFormat="1">
      <c r="A131" s="38"/>
      <c r="B131" s="34"/>
      <c r="C131" s="34"/>
      <c r="D131" s="34"/>
      <c r="E131" s="6" t="s">
        <v>155</v>
      </c>
      <c r="F131" s="31"/>
      <c r="G131" s="31"/>
      <c r="H131" s="31"/>
      <c r="I131" s="31"/>
      <c r="J131" s="31"/>
      <c r="K131" s="31"/>
      <c r="L131" s="31"/>
    </row>
    <row r="132" spans="1:12" ht="27">
      <c r="A132" s="38">
        <v>2471</v>
      </c>
      <c r="B132" s="34" t="s">
        <v>9</v>
      </c>
      <c r="C132" s="34">
        <v>7</v>
      </c>
      <c r="D132" s="34">
        <v>1</v>
      </c>
      <c r="E132" s="6" t="s">
        <v>261</v>
      </c>
      <c r="F132" s="31">
        <f>SUM(G132:H132)</f>
        <v>0</v>
      </c>
      <c r="G132" s="31"/>
      <c r="H132" s="31"/>
      <c r="I132" s="31">
        <v>0</v>
      </c>
      <c r="J132" s="31">
        <v>0</v>
      </c>
      <c r="K132" s="31">
        <v>0</v>
      </c>
      <c r="L132" s="31">
        <v>0</v>
      </c>
    </row>
    <row r="133" spans="1:12">
      <c r="A133" s="38">
        <v>2472</v>
      </c>
      <c r="B133" s="34" t="s">
        <v>9</v>
      </c>
      <c r="C133" s="34">
        <v>7</v>
      </c>
      <c r="D133" s="34">
        <v>2</v>
      </c>
      <c r="E133" s="6" t="s">
        <v>262</v>
      </c>
      <c r="F133" s="31">
        <f>SUM(G133:H133)</f>
        <v>0</v>
      </c>
      <c r="G133" s="31"/>
      <c r="H133" s="31"/>
      <c r="I133" s="31">
        <v>0</v>
      </c>
      <c r="J133" s="31">
        <v>0</v>
      </c>
      <c r="K133" s="31">
        <v>0</v>
      </c>
      <c r="L133" s="31">
        <v>0</v>
      </c>
    </row>
    <row r="134" spans="1:12">
      <c r="A134" s="38">
        <v>2473</v>
      </c>
      <c r="B134" s="34" t="s">
        <v>9</v>
      </c>
      <c r="C134" s="34">
        <v>7</v>
      </c>
      <c r="D134" s="34">
        <v>3</v>
      </c>
      <c r="E134" s="6" t="s">
        <v>263</v>
      </c>
      <c r="F134" s="31">
        <f>SUM(G134:H134)</f>
        <v>0</v>
      </c>
      <c r="G134" s="31"/>
      <c r="H134" s="31"/>
      <c r="I134" s="31">
        <v>0</v>
      </c>
      <c r="J134" s="31">
        <v>0</v>
      </c>
      <c r="K134" s="31">
        <v>0</v>
      </c>
      <c r="L134" s="31">
        <v>0</v>
      </c>
    </row>
    <row r="135" spans="1:12">
      <c r="A135" s="38">
        <v>2474</v>
      </c>
      <c r="B135" s="34" t="s">
        <v>9</v>
      </c>
      <c r="C135" s="34">
        <v>7</v>
      </c>
      <c r="D135" s="34">
        <v>4</v>
      </c>
      <c r="E135" s="6" t="s">
        <v>264</v>
      </c>
      <c r="F135" s="31">
        <f>SUM(G135:H135)</f>
        <v>0</v>
      </c>
      <c r="G135" s="31"/>
      <c r="H135" s="31"/>
      <c r="I135" s="31">
        <v>0</v>
      </c>
      <c r="J135" s="31">
        <v>0</v>
      </c>
      <c r="K135" s="31">
        <v>0</v>
      </c>
      <c r="L135" s="31">
        <v>0</v>
      </c>
    </row>
    <row r="136" spans="1:12" ht="27">
      <c r="A136" s="38">
        <v>2480</v>
      </c>
      <c r="B136" s="34" t="s">
        <v>9</v>
      </c>
      <c r="C136" s="34">
        <v>8</v>
      </c>
      <c r="D136" s="34">
        <v>0</v>
      </c>
      <c r="E136" s="6" t="s">
        <v>265</v>
      </c>
      <c r="F136" s="31">
        <f>SUM(F138:F144)</f>
        <v>0</v>
      </c>
      <c r="G136" s="31">
        <f>SUM(G138:G144)</f>
        <v>0</v>
      </c>
      <c r="H136" s="31">
        <f>SUM(H138:H144)</f>
        <v>0</v>
      </c>
      <c r="I136" s="31">
        <v>0</v>
      </c>
      <c r="J136" s="31">
        <v>0</v>
      </c>
      <c r="K136" s="31">
        <v>0</v>
      </c>
      <c r="L136" s="31">
        <v>0</v>
      </c>
    </row>
    <row r="137" spans="1:12" s="39" customFormat="1">
      <c r="A137" s="38"/>
      <c r="B137" s="34"/>
      <c r="C137" s="34"/>
      <c r="D137" s="34"/>
      <c r="E137" s="6" t="s">
        <v>155</v>
      </c>
      <c r="F137" s="31"/>
      <c r="G137" s="31"/>
      <c r="H137" s="31"/>
      <c r="I137" s="31"/>
      <c r="J137" s="31"/>
      <c r="K137" s="31"/>
      <c r="L137" s="31"/>
    </row>
    <row r="138" spans="1:12" ht="40.5">
      <c r="A138" s="38">
        <v>2481</v>
      </c>
      <c r="B138" s="34" t="s">
        <v>9</v>
      </c>
      <c r="C138" s="34">
        <v>8</v>
      </c>
      <c r="D138" s="34">
        <v>1</v>
      </c>
      <c r="E138" s="6" t="s">
        <v>266</v>
      </c>
      <c r="F138" s="31">
        <f t="shared" ref="F138:F144" si="6">SUM(G138:H138)</f>
        <v>0</v>
      </c>
      <c r="G138" s="31"/>
      <c r="H138" s="31"/>
      <c r="I138" s="31">
        <v>0</v>
      </c>
      <c r="J138" s="31">
        <v>0</v>
      </c>
      <c r="K138" s="31">
        <v>0</v>
      </c>
      <c r="L138" s="31">
        <v>0</v>
      </c>
    </row>
    <row r="139" spans="1:12" ht="40.5">
      <c r="A139" s="38">
        <v>2482</v>
      </c>
      <c r="B139" s="34" t="s">
        <v>9</v>
      </c>
      <c r="C139" s="34">
        <v>8</v>
      </c>
      <c r="D139" s="34">
        <v>2</v>
      </c>
      <c r="E139" s="6" t="s">
        <v>267</v>
      </c>
      <c r="F139" s="31">
        <f t="shared" si="6"/>
        <v>0</v>
      </c>
      <c r="G139" s="31"/>
      <c r="H139" s="31"/>
      <c r="I139" s="31">
        <v>0</v>
      </c>
      <c r="J139" s="31">
        <v>0</v>
      </c>
      <c r="K139" s="31">
        <v>0</v>
      </c>
      <c r="L139" s="31">
        <v>0</v>
      </c>
    </row>
    <row r="140" spans="1:12" ht="27">
      <c r="A140" s="38">
        <v>2483</v>
      </c>
      <c r="B140" s="34" t="s">
        <v>9</v>
      </c>
      <c r="C140" s="34">
        <v>8</v>
      </c>
      <c r="D140" s="34">
        <v>3</v>
      </c>
      <c r="E140" s="6" t="s">
        <v>268</v>
      </c>
      <c r="F140" s="31">
        <f t="shared" si="6"/>
        <v>0</v>
      </c>
      <c r="G140" s="31"/>
      <c r="H140" s="31"/>
      <c r="I140" s="31">
        <v>0</v>
      </c>
      <c r="J140" s="31">
        <v>0</v>
      </c>
      <c r="K140" s="31">
        <v>0</v>
      </c>
      <c r="L140" s="31">
        <v>0</v>
      </c>
    </row>
    <row r="141" spans="1:12" ht="40.5">
      <c r="A141" s="38">
        <v>2484</v>
      </c>
      <c r="B141" s="34" t="s">
        <v>9</v>
      </c>
      <c r="C141" s="34">
        <v>8</v>
      </c>
      <c r="D141" s="34">
        <v>4</v>
      </c>
      <c r="E141" s="6" t="s">
        <v>269</v>
      </c>
      <c r="F141" s="31">
        <f t="shared" si="6"/>
        <v>0</v>
      </c>
      <c r="G141" s="31"/>
      <c r="H141" s="31"/>
      <c r="I141" s="31">
        <v>0</v>
      </c>
      <c r="J141" s="31">
        <v>0</v>
      </c>
      <c r="K141" s="31">
        <v>0</v>
      </c>
      <c r="L141" s="31">
        <v>0</v>
      </c>
    </row>
    <row r="142" spans="1:12" ht="27">
      <c r="A142" s="38">
        <v>2485</v>
      </c>
      <c r="B142" s="34" t="s">
        <v>9</v>
      </c>
      <c r="C142" s="34">
        <v>8</v>
      </c>
      <c r="D142" s="34">
        <v>5</v>
      </c>
      <c r="E142" s="6" t="s">
        <v>270</v>
      </c>
      <c r="F142" s="31">
        <f t="shared" si="6"/>
        <v>0</v>
      </c>
      <c r="G142" s="31"/>
      <c r="H142" s="31"/>
      <c r="I142" s="31">
        <v>0</v>
      </c>
      <c r="J142" s="31">
        <v>0</v>
      </c>
      <c r="K142" s="31">
        <v>0</v>
      </c>
      <c r="L142" s="31">
        <v>0</v>
      </c>
    </row>
    <row r="143" spans="1:12" ht="27">
      <c r="A143" s="38">
        <v>2486</v>
      </c>
      <c r="B143" s="34" t="s">
        <v>9</v>
      </c>
      <c r="C143" s="34">
        <v>8</v>
      </c>
      <c r="D143" s="34">
        <v>6</v>
      </c>
      <c r="E143" s="6" t="s">
        <v>271</v>
      </c>
      <c r="F143" s="31">
        <f t="shared" si="6"/>
        <v>0</v>
      </c>
      <c r="G143" s="31"/>
      <c r="H143" s="31"/>
      <c r="I143" s="31">
        <v>0</v>
      </c>
      <c r="J143" s="31">
        <v>0</v>
      </c>
      <c r="K143" s="31">
        <v>0</v>
      </c>
      <c r="L143" s="31">
        <v>0</v>
      </c>
    </row>
    <row r="144" spans="1:12" ht="27">
      <c r="A144" s="38">
        <v>2487</v>
      </c>
      <c r="B144" s="34" t="s">
        <v>9</v>
      </c>
      <c r="C144" s="34">
        <v>8</v>
      </c>
      <c r="D144" s="34">
        <v>7</v>
      </c>
      <c r="E144" s="6" t="s">
        <v>272</v>
      </c>
      <c r="F144" s="31">
        <f t="shared" si="6"/>
        <v>0</v>
      </c>
      <c r="G144" s="31"/>
      <c r="H144" s="31"/>
      <c r="I144" s="31">
        <v>0</v>
      </c>
      <c r="J144" s="31">
        <v>0</v>
      </c>
      <c r="K144" s="31">
        <v>0</v>
      </c>
      <c r="L144" s="31">
        <v>0</v>
      </c>
    </row>
    <row r="145" spans="1:12" ht="27">
      <c r="A145" s="38">
        <v>2490</v>
      </c>
      <c r="B145" s="34" t="s">
        <v>9</v>
      </c>
      <c r="C145" s="34">
        <v>9</v>
      </c>
      <c r="D145" s="34">
        <v>0</v>
      </c>
      <c r="E145" s="6" t="s">
        <v>273</v>
      </c>
      <c r="F145" s="31">
        <f>+F147</f>
        <v>-2500000</v>
      </c>
      <c r="G145" s="31"/>
      <c r="H145" s="31">
        <f>+H147</f>
        <v>-2500000</v>
      </c>
      <c r="I145" s="31">
        <f>+I147</f>
        <v>-625000</v>
      </c>
      <c r="J145" s="31">
        <f>+J147</f>
        <v>-1250000</v>
      </c>
      <c r="K145" s="31">
        <f>+K147</f>
        <v>-1875000</v>
      </c>
      <c r="L145" s="31">
        <f>+L147</f>
        <v>-2500000</v>
      </c>
    </row>
    <row r="146" spans="1:12" s="39" customFormat="1">
      <c r="A146" s="38"/>
      <c r="B146" s="34"/>
      <c r="C146" s="34"/>
      <c r="D146" s="34"/>
      <c r="E146" s="6" t="s">
        <v>155</v>
      </c>
      <c r="F146" s="31"/>
      <c r="G146" s="31"/>
      <c r="H146" s="31"/>
      <c r="I146" s="31"/>
      <c r="J146" s="31"/>
      <c r="K146" s="31"/>
      <c r="L146" s="31"/>
    </row>
    <row r="147" spans="1:12" ht="27">
      <c r="A147" s="38">
        <v>2491</v>
      </c>
      <c r="B147" s="34" t="s">
        <v>9</v>
      </c>
      <c r="C147" s="34">
        <v>9</v>
      </c>
      <c r="D147" s="34">
        <v>1</v>
      </c>
      <c r="E147" s="6" t="s">
        <v>273</v>
      </c>
      <c r="F147" s="31">
        <f>+'4Gorcarakan ev tntesagitakan'!H350</f>
        <v>-2500000</v>
      </c>
      <c r="G147" s="31"/>
      <c r="H147" s="31">
        <f>+'4Gorcarakan ev tntesagitakan'!J350</f>
        <v>-2500000</v>
      </c>
      <c r="I147" s="31">
        <f>+'4Gorcarakan ev tntesagitakan'!K350</f>
        <v>-625000</v>
      </c>
      <c r="J147" s="31">
        <f>+'4Gorcarakan ev tntesagitakan'!L350</f>
        <v>-1250000</v>
      </c>
      <c r="K147" s="31">
        <f>+'4Gorcarakan ev tntesagitakan'!M350</f>
        <v>-1875000</v>
      </c>
      <c r="L147" s="31">
        <f>+'4Gorcarakan ev tntesagitakan'!N350</f>
        <v>-2500000</v>
      </c>
    </row>
    <row r="148" spans="1:12" s="36" customFormat="1" ht="40.5">
      <c r="A148" s="38">
        <v>2500</v>
      </c>
      <c r="B148" s="34" t="s">
        <v>10</v>
      </c>
      <c r="C148" s="34">
        <v>0</v>
      </c>
      <c r="D148" s="34">
        <v>0</v>
      </c>
      <c r="E148" s="6" t="s">
        <v>274</v>
      </c>
      <c r="F148" s="31">
        <f>+F150+F153+F156+F159+F162+F165</f>
        <v>1400292</v>
      </c>
      <c r="G148" s="31">
        <f t="shared" ref="G148:L148" si="7">+G150+G153+G156+G159+G162+G165</f>
        <v>1186292</v>
      </c>
      <c r="H148" s="31">
        <f t="shared" si="7"/>
        <v>214000</v>
      </c>
      <c r="I148" s="31">
        <f t="shared" si="7"/>
        <v>0</v>
      </c>
      <c r="J148" s="31">
        <f t="shared" si="7"/>
        <v>0</v>
      </c>
      <c r="K148" s="31">
        <f t="shared" si="7"/>
        <v>0</v>
      </c>
      <c r="L148" s="31">
        <f t="shared" si="7"/>
        <v>1400292</v>
      </c>
    </row>
    <row r="149" spans="1:12">
      <c r="A149" s="33"/>
      <c r="B149" s="34"/>
      <c r="C149" s="34"/>
      <c r="D149" s="34"/>
      <c r="E149" s="6" t="s">
        <v>153</v>
      </c>
      <c r="F149" s="31"/>
      <c r="G149" s="31"/>
      <c r="H149" s="31"/>
      <c r="I149" s="31"/>
      <c r="J149" s="31"/>
      <c r="K149" s="31"/>
      <c r="L149" s="31"/>
    </row>
    <row r="150" spans="1:12">
      <c r="A150" s="38">
        <v>2510</v>
      </c>
      <c r="B150" s="34" t="s">
        <v>10</v>
      </c>
      <c r="C150" s="34">
        <v>1</v>
      </c>
      <c r="D150" s="34">
        <v>0</v>
      </c>
      <c r="E150" s="6" t="s">
        <v>275</v>
      </c>
      <c r="F150" s="31">
        <f>+F152</f>
        <v>972212</v>
      </c>
      <c r="G150" s="31">
        <f t="shared" ref="G150:L150" si="8">+G152</f>
        <v>969212</v>
      </c>
      <c r="H150" s="31">
        <f t="shared" si="8"/>
        <v>3000</v>
      </c>
      <c r="I150" s="31">
        <f t="shared" si="8"/>
        <v>0</v>
      </c>
      <c r="J150" s="31">
        <f t="shared" si="8"/>
        <v>0</v>
      </c>
      <c r="K150" s="31">
        <f t="shared" si="8"/>
        <v>0</v>
      </c>
      <c r="L150" s="31">
        <f t="shared" si="8"/>
        <v>972212</v>
      </c>
    </row>
    <row r="151" spans="1:12" s="39" customFormat="1">
      <c r="A151" s="38"/>
      <c r="B151" s="34"/>
      <c r="C151" s="34"/>
      <c r="D151" s="34"/>
      <c r="E151" s="6" t="s">
        <v>155</v>
      </c>
      <c r="F151" s="31"/>
      <c r="G151" s="31"/>
      <c r="H151" s="31"/>
      <c r="I151" s="31"/>
      <c r="J151" s="31"/>
      <c r="K151" s="31"/>
      <c r="L151" s="31"/>
    </row>
    <row r="152" spans="1:12">
      <c r="A152" s="38">
        <v>2511</v>
      </c>
      <c r="B152" s="34" t="s">
        <v>10</v>
      </c>
      <c r="C152" s="34">
        <v>1</v>
      </c>
      <c r="D152" s="34">
        <v>1</v>
      </c>
      <c r="E152" s="6" t="s">
        <v>275</v>
      </c>
      <c r="F152" s="31">
        <f>+'4Gorcarakan ev tntesagitakan'!H358</f>
        <v>972212</v>
      </c>
      <c r="G152" s="31">
        <f>+'4Gorcarakan ev tntesagitakan'!I358</f>
        <v>969212</v>
      </c>
      <c r="H152" s="31">
        <f>+'4Gorcarakan ev tntesagitakan'!J358</f>
        <v>3000</v>
      </c>
      <c r="I152" s="31">
        <f>+'4Gorcarakan ev tntesagitakan'!K358</f>
        <v>0</v>
      </c>
      <c r="J152" s="31">
        <f>+'4Gorcarakan ev tntesagitakan'!L358</f>
        <v>0</v>
      </c>
      <c r="K152" s="31">
        <f>+'4Gorcarakan ev tntesagitakan'!M358</f>
        <v>0</v>
      </c>
      <c r="L152" s="31">
        <f>+'4Gorcarakan ev tntesagitakan'!N358</f>
        <v>972212</v>
      </c>
    </row>
    <row r="153" spans="1:12">
      <c r="A153" s="38">
        <v>2520</v>
      </c>
      <c r="B153" s="34" t="s">
        <v>10</v>
      </c>
      <c r="C153" s="34">
        <v>2</v>
      </c>
      <c r="D153" s="34">
        <v>0</v>
      </c>
      <c r="E153" s="6" t="s">
        <v>276</v>
      </c>
      <c r="F153" s="31">
        <f>SUM(F155)</f>
        <v>0</v>
      </c>
      <c r="G153" s="31">
        <f>SUM(G155)</f>
        <v>0</v>
      </c>
      <c r="H153" s="31">
        <f>SUM(H155)</f>
        <v>0</v>
      </c>
      <c r="I153" s="31">
        <v>0</v>
      </c>
      <c r="J153" s="31">
        <v>0</v>
      </c>
      <c r="K153" s="31">
        <v>0</v>
      </c>
      <c r="L153" s="31">
        <v>0</v>
      </c>
    </row>
    <row r="154" spans="1:12" s="39" customFormat="1">
      <c r="A154" s="38"/>
      <c r="B154" s="34"/>
      <c r="C154" s="34"/>
      <c r="D154" s="34"/>
      <c r="E154" s="6" t="s">
        <v>155</v>
      </c>
      <c r="F154" s="31"/>
      <c r="G154" s="31"/>
      <c r="H154" s="31"/>
      <c r="I154" s="31"/>
      <c r="J154" s="31"/>
      <c r="K154" s="31"/>
      <c r="L154" s="31"/>
    </row>
    <row r="155" spans="1:12">
      <c r="A155" s="38">
        <v>2521</v>
      </c>
      <c r="B155" s="34" t="s">
        <v>10</v>
      </c>
      <c r="C155" s="34">
        <v>2</v>
      </c>
      <c r="D155" s="34">
        <v>1</v>
      </c>
      <c r="E155" s="6" t="s">
        <v>277</v>
      </c>
      <c r="F155" s="31">
        <f>SUM(G155:H155)</f>
        <v>0</v>
      </c>
      <c r="G155" s="31"/>
      <c r="H155" s="31"/>
      <c r="I155" s="31">
        <v>0</v>
      </c>
      <c r="J155" s="31">
        <v>0</v>
      </c>
      <c r="K155" s="31">
        <v>0</v>
      </c>
      <c r="L155" s="31">
        <v>0</v>
      </c>
    </row>
    <row r="156" spans="1:12">
      <c r="A156" s="38">
        <v>2530</v>
      </c>
      <c r="B156" s="34" t="s">
        <v>10</v>
      </c>
      <c r="C156" s="34">
        <v>3</v>
      </c>
      <c r="D156" s="34">
        <v>0</v>
      </c>
      <c r="E156" s="6" t="s">
        <v>278</v>
      </c>
      <c r="F156" s="31">
        <f>SUM(F158)</f>
        <v>0</v>
      </c>
      <c r="G156" s="31">
        <f>SUM(G158)</f>
        <v>0</v>
      </c>
      <c r="H156" s="31">
        <f>SUM(H158)</f>
        <v>0</v>
      </c>
      <c r="I156" s="31">
        <v>0</v>
      </c>
      <c r="J156" s="31">
        <v>0</v>
      </c>
      <c r="K156" s="31">
        <v>0</v>
      </c>
      <c r="L156" s="31">
        <v>0</v>
      </c>
    </row>
    <row r="157" spans="1:12" s="39" customFormat="1">
      <c r="A157" s="38"/>
      <c r="B157" s="34"/>
      <c r="C157" s="34"/>
      <c r="D157" s="34"/>
      <c r="E157" s="6" t="s">
        <v>155</v>
      </c>
      <c r="F157" s="31"/>
      <c r="G157" s="31"/>
      <c r="H157" s="31"/>
      <c r="I157" s="31"/>
      <c r="J157" s="31"/>
      <c r="K157" s="31"/>
      <c r="L157" s="31"/>
    </row>
    <row r="158" spans="1:12">
      <c r="A158" s="38">
        <v>2531</v>
      </c>
      <c r="B158" s="34" t="s">
        <v>10</v>
      </c>
      <c r="C158" s="34">
        <v>3</v>
      </c>
      <c r="D158" s="34">
        <v>1</v>
      </c>
      <c r="E158" s="6" t="s">
        <v>278</v>
      </c>
      <c r="F158" s="31">
        <f>SUM(G158:H158)</f>
        <v>0</v>
      </c>
      <c r="G158" s="31"/>
      <c r="H158" s="31"/>
      <c r="I158" s="31">
        <v>0</v>
      </c>
      <c r="J158" s="31">
        <v>0</v>
      </c>
      <c r="K158" s="31">
        <v>0</v>
      </c>
      <c r="L158" s="31">
        <v>0</v>
      </c>
    </row>
    <row r="159" spans="1:12" ht="27">
      <c r="A159" s="38">
        <v>2540</v>
      </c>
      <c r="B159" s="34" t="s">
        <v>10</v>
      </c>
      <c r="C159" s="34">
        <v>4</v>
      </c>
      <c r="D159" s="34">
        <v>0</v>
      </c>
      <c r="E159" s="6" t="s">
        <v>279</v>
      </c>
      <c r="F159" s="31">
        <f>SUM(F161)</f>
        <v>0</v>
      </c>
      <c r="G159" s="31">
        <f>SUM(G161)</f>
        <v>0</v>
      </c>
      <c r="H159" s="31">
        <f>SUM(H161)</f>
        <v>0</v>
      </c>
      <c r="I159" s="31">
        <v>0</v>
      </c>
      <c r="J159" s="31">
        <v>0</v>
      </c>
      <c r="K159" s="31">
        <v>0</v>
      </c>
      <c r="L159" s="31">
        <v>0</v>
      </c>
    </row>
    <row r="160" spans="1:12" s="39" customFormat="1">
      <c r="A160" s="38"/>
      <c r="B160" s="34"/>
      <c r="C160" s="34"/>
      <c r="D160" s="34"/>
      <c r="E160" s="6" t="s">
        <v>155</v>
      </c>
      <c r="F160" s="31"/>
      <c r="G160" s="31"/>
      <c r="H160" s="31"/>
      <c r="I160" s="31"/>
      <c r="J160" s="31"/>
      <c r="K160" s="31"/>
      <c r="L160" s="31"/>
    </row>
    <row r="161" spans="1:12" ht="27">
      <c r="A161" s="38">
        <v>2541</v>
      </c>
      <c r="B161" s="34" t="s">
        <v>10</v>
      </c>
      <c r="C161" s="34">
        <v>4</v>
      </c>
      <c r="D161" s="34">
        <v>1</v>
      </c>
      <c r="E161" s="6" t="s">
        <v>279</v>
      </c>
      <c r="F161" s="31">
        <f>SUM(G161:H161)</f>
        <v>0</v>
      </c>
      <c r="G161" s="31"/>
      <c r="H161" s="31"/>
      <c r="I161" s="31">
        <v>0</v>
      </c>
      <c r="J161" s="31">
        <v>0</v>
      </c>
      <c r="K161" s="31">
        <v>0</v>
      </c>
      <c r="L161" s="31">
        <v>0</v>
      </c>
    </row>
    <row r="162" spans="1:12" ht="27">
      <c r="A162" s="38">
        <v>2550</v>
      </c>
      <c r="B162" s="34" t="s">
        <v>10</v>
      </c>
      <c r="C162" s="34">
        <v>5</v>
      </c>
      <c r="D162" s="34">
        <v>0</v>
      </c>
      <c r="E162" s="6" t="s">
        <v>280</v>
      </c>
      <c r="F162" s="31">
        <f>SUM(F164)</f>
        <v>0</v>
      </c>
      <c r="G162" s="31">
        <f>SUM(G164)</f>
        <v>0</v>
      </c>
      <c r="H162" s="31">
        <f>SUM(H164)</f>
        <v>0</v>
      </c>
      <c r="I162" s="31">
        <v>0</v>
      </c>
      <c r="J162" s="31">
        <v>0</v>
      </c>
      <c r="K162" s="31">
        <v>0</v>
      </c>
      <c r="L162" s="31">
        <v>0</v>
      </c>
    </row>
    <row r="163" spans="1:12" s="39" customFormat="1">
      <c r="A163" s="38"/>
      <c r="B163" s="34"/>
      <c r="C163" s="34"/>
      <c r="D163" s="34"/>
      <c r="E163" s="6" t="s">
        <v>155</v>
      </c>
      <c r="F163" s="31"/>
      <c r="G163" s="31"/>
      <c r="H163" s="31"/>
      <c r="I163" s="31"/>
      <c r="J163" s="31"/>
      <c r="K163" s="31"/>
      <c r="L163" s="31"/>
    </row>
    <row r="164" spans="1:12" ht="27">
      <c r="A164" s="38">
        <v>2551</v>
      </c>
      <c r="B164" s="34" t="s">
        <v>10</v>
      </c>
      <c r="C164" s="34">
        <v>5</v>
      </c>
      <c r="D164" s="34">
        <v>1</v>
      </c>
      <c r="E164" s="6" t="s">
        <v>280</v>
      </c>
      <c r="F164" s="31">
        <f>SUM(G164:H164)</f>
        <v>0</v>
      </c>
      <c r="G164" s="31"/>
      <c r="H164" s="31"/>
      <c r="I164" s="31">
        <v>0</v>
      </c>
      <c r="J164" s="31">
        <v>0</v>
      </c>
      <c r="K164" s="31">
        <v>0</v>
      </c>
      <c r="L164" s="31">
        <v>0</v>
      </c>
    </row>
    <row r="165" spans="1:12" ht="27">
      <c r="A165" s="38">
        <v>2560</v>
      </c>
      <c r="B165" s="34" t="s">
        <v>10</v>
      </c>
      <c r="C165" s="34">
        <v>6</v>
      </c>
      <c r="D165" s="34">
        <v>0</v>
      </c>
      <c r="E165" s="6" t="s">
        <v>281</v>
      </c>
      <c r="F165" s="31">
        <f>+F167</f>
        <v>428080</v>
      </c>
      <c r="G165" s="31">
        <f t="shared" ref="G165:L165" si="9">+G167</f>
        <v>217080</v>
      </c>
      <c r="H165" s="31">
        <f t="shared" si="9"/>
        <v>211000</v>
      </c>
      <c r="I165" s="31">
        <f t="shared" si="9"/>
        <v>0</v>
      </c>
      <c r="J165" s="31">
        <f t="shared" si="9"/>
        <v>0</v>
      </c>
      <c r="K165" s="31">
        <f t="shared" si="9"/>
        <v>0</v>
      </c>
      <c r="L165" s="31">
        <f t="shared" si="9"/>
        <v>428080</v>
      </c>
    </row>
    <row r="166" spans="1:12" s="39" customFormat="1">
      <c r="A166" s="38"/>
      <c r="B166" s="34"/>
      <c r="C166" s="34"/>
      <c r="D166" s="34"/>
      <c r="E166" s="6" t="s">
        <v>155</v>
      </c>
      <c r="F166" s="31"/>
      <c r="G166" s="31"/>
      <c r="H166" s="31"/>
      <c r="I166" s="31"/>
      <c r="J166" s="31"/>
      <c r="K166" s="31"/>
      <c r="L166" s="31"/>
    </row>
    <row r="167" spans="1:12" ht="27">
      <c r="A167" s="38">
        <v>2561</v>
      </c>
      <c r="B167" s="34" t="s">
        <v>10</v>
      </c>
      <c r="C167" s="34">
        <v>6</v>
      </c>
      <c r="D167" s="34">
        <v>1</v>
      </c>
      <c r="E167" s="6" t="s">
        <v>281</v>
      </c>
      <c r="F167" s="31">
        <f>+'4Gorcarakan ev tntesagitakan'!H398</f>
        <v>428080</v>
      </c>
      <c r="G167" s="31">
        <f>+'4Gorcarakan ev tntesagitakan'!I398</f>
        <v>217080</v>
      </c>
      <c r="H167" s="31">
        <f>+'4Gorcarakan ev tntesagitakan'!J398</f>
        <v>211000</v>
      </c>
      <c r="I167" s="31">
        <f>+'4Gorcarakan ev tntesagitakan'!K398</f>
        <v>0</v>
      </c>
      <c r="J167" s="31">
        <f>+'4Gorcarakan ev tntesagitakan'!L398</f>
        <v>0</v>
      </c>
      <c r="K167" s="31">
        <f>+'4Gorcarakan ev tntesagitakan'!M398</f>
        <v>0</v>
      </c>
      <c r="L167" s="31">
        <f>+'4Gorcarakan ev tntesagitakan'!N398</f>
        <v>428080</v>
      </c>
    </row>
    <row r="168" spans="1:12" s="36" customFormat="1" ht="54">
      <c r="A168" s="38">
        <v>2600</v>
      </c>
      <c r="B168" s="34" t="s">
        <v>11</v>
      </c>
      <c r="C168" s="34">
        <v>0</v>
      </c>
      <c r="D168" s="34">
        <v>0</v>
      </c>
      <c r="E168" s="6" t="s">
        <v>282</v>
      </c>
      <c r="F168" s="31">
        <f>+F170+F173+F176+F179+F182+F185</f>
        <v>1514771.460467302</v>
      </c>
      <c r="G168" s="31">
        <f t="shared" ref="G168:L168" si="10">+G170+G173+G176+G179+G182+G185</f>
        <v>541302</v>
      </c>
      <c r="H168" s="31">
        <f t="shared" si="10"/>
        <v>973469.46046730201</v>
      </c>
      <c r="I168" s="31">
        <f t="shared" si="10"/>
        <v>17000</v>
      </c>
      <c r="J168" s="31">
        <f t="shared" si="10"/>
        <v>0</v>
      </c>
      <c r="K168" s="31">
        <f t="shared" si="10"/>
        <v>0</v>
      </c>
      <c r="L168" s="31">
        <f t="shared" si="10"/>
        <v>1514771.460467302</v>
      </c>
    </row>
    <row r="169" spans="1:12">
      <c r="A169" s="33"/>
      <c r="B169" s="34"/>
      <c r="C169" s="34"/>
      <c r="D169" s="34"/>
      <c r="E169" s="6" t="s">
        <v>153</v>
      </c>
      <c r="F169" s="31"/>
      <c r="G169" s="31"/>
      <c r="H169" s="31"/>
      <c r="I169" s="31"/>
      <c r="J169" s="31"/>
      <c r="K169" s="31"/>
      <c r="L169" s="31"/>
    </row>
    <row r="170" spans="1:12">
      <c r="A170" s="38">
        <v>2610</v>
      </c>
      <c r="B170" s="34" t="s">
        <v>11</v>
      </c>
      <c r="C170" s="34">
        <v>1</v>
      </c>
      <c r="D170" s="34">
        <v>0</v>
      </c>
      <c r="E170" s="6" t="s">
        <v>283</v>
      </c>
      <c r="F170" s="31">
        <f>SUM(F172)</f>
        <v>0</v>
      </c>
      <c r="G170" s="31">
        <f>SUM(G172)</f>
        <v>0</v>
      </c>
      <c r="H170" s="31">
        <f>SUM(H172)</f>
        <v>0</v>
      </c>
      <c r="I170" s="31">
        <v>0</v>
      </c>
      <c r="J170" s="31">
        <v>0</v>
      </c>
      <c r="K170" s="31">
        <v>0</v>
      </c>
      <c r="L170" s="31">
        <v>0</v>
      </c>
    </row>
    <row r="171" spans="1:12" s="39" customFormat="1">
      <c r="A171" s="38"/>
      <c r="B171" s="34"/>
      <c r="C171" s="34"/>
      <c r="D171" s="34"/>
      <c r="E171" s="6" t="s">
        <v>155</v>
      </c>
      <c r="F171" s="31"/>
      <c r="G171" s="31"/>
      <c r="H171" s="31"/>
      <c r="I171" s="31"/>
      <c r="J171" s="31"/>
      <c r="K171" s="31"/>
      <c r="L171" s="31"/>
    </row>
    <row r="172" spans="1:12">
      <c r="A172" s="38">
        <v>2611</v>
      </c>
      <c r="B172" s="34" t="s">
        <v>11</v>
      </c>
      <c r="C172" s="34">
        <v>1</v>
      </c>
      <c r="D172" s="34">
        <v>1</v>
      </c>
      <c r="E172" s="6" t="s">
        <v>284</v>
      </c>
      <c r="F172" s="31">
        <f>SUM(G172:H172)</f>
        <v>0</v>
      </c>
      <c r="G172" s="31"/>
      <c r="H172" s="31"/>
      <c r="I172" s="31">
        <v>0</v>
      </c>
      <c r="J172" s="31">
        <v>0</v>
      </c>
      <c r="K172" s="31">
        <v>0</v>
      </c>
      <c r="L172" s="31">
        <v>0</v>
      </c>
    </row>
    <row r="173" spans="1:12">
      <c r="A173" s="38">
        <v>2620</v>
      </c>
      <c r="B173" s="34" t="s">
        <v>11</v>
      </c>
      <c r="C173" s="34">
        <v>2</v>
      </c>
      <c r="D173" s="34">
        <v>0</v>
      </c>
      <c r="E173" s="6" t="s">
        <v>285</v>
      </c>
      <c r="F173" s="31">
        <f>SUM(F175)</f>
        <v>0</v>
      </c>
      <c r="G173" s="31">
        <f>SUM(G175)</f>
        <v>0</v>
      </c>
      <c r="H173" s="31">
        <f>SUM(H175)</f>
        <v>0</v>
      </c>
      <c r="I173" s="31">
        <v>0</v>
      </c>
      <c r="J173" s="31">
        <v>0</v>
      </c>
      <c r="K173" s="31">
        <v>0</v>
      </c>
      <c r="L173" s="31">
        <v>0</v>
      </c>
    </row>
    <row r="174" spans="1:12" s="39" customFormat="1">
      <c r="A174" s="38"/>
      <c r="B174" s="34"/>
      <c r="C174" s="34"/>
      <c r="D174" s="34"/>
      <c r="E174" s="6" t="s">
        <v>155</v>
      </c>
      <c r="F174" s="31"/>
      <c r="G174" s="31"/>
      <c r="H174" s="31"/>
      <c r="I174" s="31"/>
      <c r="J174" s="31"/>
      <c r="K174" s="31"/>
      <c r="L174" s="31"/>
    </row>
    <row r="175" spans="1:12">
      <c r="A175" s="38">
        <v>2621</v>
      </c>
      <c r="B175" s="34" t="s">
        <v>11</v>
      </c>
      <c r="C175" s="34">
        <v>2</v>
      </c>
      <c r="D175" s="34">
        <v>1</v>
      </c>
      <c r="E175" s="6" t="s">
        <v>285</v>
      </c>
      <c r="F175" s="31">
        <f>SUM(G175:H175)</f>
        <v>0</v>
      </c>
      <c r="G175" s="31"/>
      <c r="H175" s="31"/>
      <c r="I175" s="31">
        <v>0</v>
      </c>
      <c r="J175" s="31">
        <v>0</v>
      </c>
      <c r="K175" s="31">
        <v>0</v>
      </c>
      <c r="L175" s="31">
        <v>0</v>
      </c>
    </row>
    <row r="176" spans="1:12">
      <c r="A176" s="38">
        <v>2630</v>
      </c>
      <c r="B176" s="34" t="s">
        <v>11</v>
      </c>
      <c r="C176" s="34">
        <v>3</v>
      </c>
      <c r="D176" s="34">
        <v>0</v>
      </c>
      <c r="E176" s="6" t="s">
        <v>286</v>
      </c>
      <c r="F176" s="31">
        <f>SUM(F178)</f>
        <v>0</v>
      </c>
      <c r="G176" s="31">
        <f>SUM(G178)</f>
        <v>0</v>
      </c>
      <c r="H176" s="31">
        <f>SUM(H178)</f>
        <v>0</v>
      </c>
      <c r="I176" s="31">
        <v>0</v>
      </c>
      <c r="J176" s="31">
        <v>0</v>
      </c>
      <c r="K176" s="31">
        <v>0</v>
      </c>
      <c r="L176" s="31">
        <v>0</v>
      </c>
    </row>
    <row r="177" spans="1:12" s="39" customFormat="1">
      <c r="A177" s="38"/>
      <c r="B177" s="34"/>
      <c r="C177" s="34"/>
      <c r="D177" s="34"/>
      <c r="E177" s="6" t="s">
        <v>155</v>
      </c>
      <c r="F177" s="31"/>
      <c r="G177" s="31"/>
      <c r="H177" s="31"/>
      <c r="I177" s="31"/>
      <c r="J177" s="31"/>
      <c r="K177" s="31"/>
      <c r="L177" s="31"/>
    </row>
    <row r="178" spans="1:12">
      <c r="A178" s="38">
        <v>2631</v>
      </c>
      <c r="B178" s="34" t="s">
        <v>11</v>
      </c>
      <c r="C178" s="34">
        <v>3</v>
      </c>
      <c r="D178" s="34">
        <v>1</v>
      </c>
      <c r="E178" s="6" t="s">
        <v>287</v>
      </c>
      <c r="F178" s="31">
        <f>SUM(G178:H178)</f>
        <v>0</v>
      </c>
      <c r="G178" s="31"/>
      <c r="H178" s="31"/>
      <c r="I178" s="31">
        <v>0</v>
      </c>
      <c r="J178" s="31">
        <v>0</v>
      </c>
      <c r="K178" s="31">
        <v>0</v>
      </c>
      <c r="L178" s="31">
        <v>0</v>
      </c>
    </row>
    <row r="179" spans="1:12">
      <c r="A179" s="38">
        <v>2640</v>
      </c>
      <c r="B179" s="34" t="s">
        <v>11</v>
      </c>
      <c r="C179" s="34">
        <v>4</v>
      </c>
      <c r="D179" s="34">
        <v>0</v>
      </c>
      <c r="E179" s="6" t="s">
        <v>288</v>
      </c>
      <c r="F179" s="31">
        <f>+F181</f>
        <v>238000</v>
      </c>
      <c r="G179" s="31">
        <f t="shared" ref="G179:L179" si="11">+G181</f>
        <v>226000</v>
      </c>
      <c r="H179" s="31">
        <f t="shared" si="11"/>
        <v>12000</v>
      </c>
      <c r="I179" s="31">
        <f t="shared" si="11"/>
        <v>0</v>
      </c>
      <c r="J179" s="31">
        <f t="shared" si="11"/>
        <v>0</v>
      </c>
      <c r="K179" s="31">
        <f t="shared" si="11"/>
        <v>0</v>
      </c>
      <c r="L179" s="31">
        <f t="shared" si="11"/>
        <v>238000</v>
      </c>
    </row>
    <row r="180" spans="1:12" s="39" customFormat="1">
      <c r="A180" s="38"/>
      <c r="B180" s="34"/>
      <c r="C180" s="34"/>
      <c r="D180" s="34"/>
      <c r="E180" s="6" t="s">
        <v>155</v>
      </c>
      <c r="F180" s="31"/>
      <c r="G180" s="31"/>
      <c r="H180" s="31"/>
      <c r="I180" s="31"/>
      <c r="J180" s="31"/>
      <c r="K180" s="31"/>
      <c r="L180" s="31"/>
    </row>
    <row r="181" spans="1:12">
      <c r="A181" s="38">
        <v>2641</v>
      </c>
      <c r="B181" s="34" t="s">
        <v>11</v>
      </c>
      <c r="C181" s="34">
        <v>4</v>
      </c>
      <c r="D181" s="34">
        <v>1</v>
      </c>
      <c r="E181" s="6" t="s">
        <v>289</v>
      </c>
      <c r="F181" s="31">
        <f>+'4Gorcarakan ev tntesagitakan'!H433</f>
        <v>238000</v>
      </c>
      <c r="G181" s="31">
        <f>+'4Gorcarakan ev tntesagitakan'!I433</f>
        <v>226000</v>
      </c>
      <c r="H181" s="31">
        <f>+'4Gorcarakan ev tntesagitakan'!J433</f>
        <v>12000</v>
      </c>
      <c r="I181" s="31">
        <f>+'4Gorcarakan ev tntesagitakan'!K433</f>
        <v>0</v>
      </c>
      <c r="J181" s="31">
        <f>+'4Gorcarakan ev tntesagitakan'!L433</f>
        <v>0</v>
      </c>
      <c r="K181" s="31">
        <f>+'4Gorcarakan ev tntesagitakan'!M433</f>
        <v>0</v>
      </c>
      <c r="L181" s="31">
        <f>+'4Gorcarakan ev tntesagitakan'!N433</f>
        <v>238000</v>
      </c>
    </row>
    <row r="182" spans="1:12" ht="40.5">
      <c r="A182" s="38">
        <v>2650</v>
      </c>
      <c r="B182" s="34" t="s">
        <v>11</v>
      </c>
      <c r="C182" s="34">
        <v>5</v>
      </c>
      <c r="D182" s="34">
        <v>0</v>
      </c>
      <c r="E182" s="6" t="s">
        <v>290</v>
      </c>
      <c r="F182" s="31">
        <f>SUM(F184)</f>
        <v>0</v>
      </c>
      <c r="G182" s="31">
        <f>SUM(G184)</f>
        <v>0</v>
      </c>
      <c r="H182" s="31">
        <f>SUM(H184)</f>
        <v>0</v>
      </c>
      <c r="I182" s="31">
        <v>0</v>
      </c>
      <c r="J182" s="31">
        <v>0</v>
      </c>
      <c r="K182" s="31">
        <v>0</v>
      </c>
      <c r="L182" s="31">
        <v>0</v>
      </c>
    </row>
    <row r="183" spans="1:12" s="39" customFormat="1">
      <c r="A183" s="38"/>
      <c r="B183" s="34"/>
      <c r="C183" s="34"/>
      <c r="D183" s="34"/>
      <c r="E183" s="6" t="s">
        <v>155</v>
      </c>
      <c r="F183" s="31"/>
      <c r="G183" s="31"/>
      <c r="H183" s="31"/>
      <c r="I183" s="31"/>
      <c r="J183" s="31"/>
      <c r="K183" s="31"/>
      <c r="L183" s="31"/>
    </row>
    <row r="184" spans="1:12" ht="40.5">
      <c r="A184" s="38">
        <v>2651</v>
      </c>
      <c r="B184" s="34" t="s">
        <v>11</v>
      </c>
      <c r="C184" s="34">
        <v>5</v>
      </c>
      <c r="D184" s="34">
        <v>1</v>
      </c>
      <c r="E184" s="6" t="s">
        <v>290</v>
      </c>
      <c r="F184" s="31">
        <f>SUM(G184:H184)</f>
        <v>0</v>
      </c>
      <c r="G184" s="31"/>
      <c r="H184" s="31"/>
      <c r="I184" s="31">
        <v>0</v>
      </c>
      <c r="J184" s="31">
        <v>0</v>
      </c>
      <c r="K184" s="31">
        <v>0</v>
      </c>
      <c r="L184" s="31">
        <v>0</v>
      </c>
    </row>
    <row r="185" spans="1:12" ht="27">
      <c r="A185" s="38">
        <v>2660</v>
      </c>
      <c r="B185" s="34" t="s">
        <v>11</v>
      </c>
      <c r="C185" s="34">
        <v>6</v>
      </c>
      <c r="D185" s="34">
        <v>0</v>
      </c>
      <c r="E185" s="6" t="s">
        <v>291</v>
      </c>
      <c r="F185" s="31">
        <f>+F187</f>
        <v>1276771.460467302</v>
      </c>
      <c r="G185" s="31">
        <f t="shared" ref="G185:L185" si="12">+G187</f>
        <v>315302</v>
      </c>
      <c r="H185" s="31">
        <f t="shared" si="12"/>
        <v>961469.46046730201</v>
      </c>
      <c r="I185" s="31">
        <f t="shared" si="12"/>
        <v>17000</v>
      </c>
      <c r="J185" s="31">
        <f t="shared" si="12"/>
        <v>0</v>
      </c>
      <c r="K185" s="31">
        <f t="shared" si="12"/>
        <v>0</v>
      </c>
      <c r="L185" s="31">
        <f t="shared" si="12"/>
        <v>1276771.460467302</v>
      </c>
    </row>
    <row r="186" spans="1:12" s="39" customFormat="1">
      <c r="A186" s="38"/>
      <c r="B186" s="34"/>
      <c r="C186" s="34"/>
      <c r="D186" s="34"/>
      <c r="E186" s="6" t="s">
        <v>155</v>
      </c>
      <c r="F186" s="31"/>
      <c r="G186" s="31"/>
      <c r="H186" s="31"/>
      <c r="I186" s="31"/>
      <c r="J186" s="31"/>
      <c r="K186" s="31"/>
      <c r="L186" s="31"/>
    </row>
    <row r="187" spans="1:12" ht="27">
      <c r="A187" s="38">
        <v>2661</v>
      </c>
      <c r="B187" s="34" t="s">
        <v>11</v>
      </c>
      <c r="C187" s="34">
        <v>6</v>
      </c>
      <c r="D187" s="34">
        <v>1</v>
      </c>
      <c r="E187" s="6" t="s">
        <v>291</v>
      </c>
      <c r="F187" s="31">
        <f>+'4Gorcarakan ev tntesagitakan'!H449</f>
        <v>1276771.460467302</v>
      </c>
      <c r="G187" s="31">
        <f>+'4Gorcarakan ev tntesagitakan'!I449</f>
        <v>315302</v>
      </c>
      <c r="H187" s="31">
        <f>+'4Gorcarakan ev tntesagitakan'!J449</f>
        <v>961469.46046730201</v>
      </c>
      <c r="I187" s="31">
        <f>+'4Gorcarakan ev tntesagitakan'!K449</f>
        <v>17000</v>
      </c>
      <c r="J187" s="31">
        <f>+'4Gorcarakan ev tntesagitakan'!L449</f>
        <v>0</v>
      </c>
      <c r="K187" s="31">
        <f>+'4Gorcarakan ev tntesagitakan'!M449</f>
        <v>0</v>
      </c>
      <c r="L187" s="31">
        <f>+'4Gorcarakan ev tntesagitakan'!N449</f>
        <v>1276771.460467302</v>
      </c>
    </row>
    <row r="188" spans="1:12" s="36" customFormat="1" ht="40.5">
      <c r="A188" s="38">
        <v>2700</v>
      </c>
      <c r="B188" s="34" t="s">
        <v>12</v>
      </c>
      <c r="C188" s="34">
        <v>0</v>
      </c>
      <c r="D188" s="34">
        <v>0</v>
      </c>
      <c r="E188" s="6" t="s">
        <v>292</v>
      </c>
      <c r="F188" s="31">
        <f>SUM(F190,F195,F201,F207,F210,F213)</f>
        <v>0</v>
      </c>
      <c r="G188" s="31">
        <f>SUM(G190,G195,G201,G207,G210,G213)</f>
        <v>0</v>
      </c>
      <c r="H188" s="31">
        <f>SUM(H190,H195,H201,H207,H210,H213)</f>
        <v>0</v>
      </c>
      <c r="I188" s="31">
        <v>0</v>
      </c>
      <c r="J188" s="31">
        <v>0</v>
      </c>
      <c r="K188" s="31">
        <v>0</v>
      </c>
      <c r="L188" s="31">
        <v>0</v>
      </c>
    </row>
    <row r="189" spans="1:12">
      <c r="A189" s="33"/>
      <c r="B189" s="34"/>
      <c r="C189" s="34"/>
      <c r="D189" s="34"/>
      <c r="E189" s="6" t="s">
        <v>153</v>
      </c>
      <c r="F189" s="31"/>
      <c r="G189" s="31"/>
      <c r="H189" s="31"/>
      <c r="I189" s="31"/>
      <c r="J189" s="31"/>
      <c r="K189" s="31"/>
      <c r="L189" s="31"/>
    </row>
    <row r="190" spans="1:12" ht="27">
      <c r="A190" s="38">
        <v>2710</v>
      </c>
      <c r="B190" s="34" t="s">
        <v>12</v>
      </c>
      <c r="C190" s="34">
        <v>1</v>
      </c>
      <c r="D190" s="34">
        <v>0</v>
      </c>
      <c r="E190" s="6" t="s">
        <v>293</v>
      </c>
      <c r="F190" s="31">
        <f>SUM(F192:F194)</f>
        <v>0</v>
      </c>
      <c r="G190" s="31">
        <f>SUM(G192:G194)</f>
        <v>0</v>
      </c>
      <c r="H190" s="31">
        <f>SUM(H192:H194)</f>
        <v>0</v>
      </c>
      <c r="I190" s="31">
        <v>0</v>
      </c>
      <c r="J190" s="31">
        <v>0</v>
      </c>
      <c r="K190" s="31">
        <v>0</v>
      </c>
      <c r="L190" s="31">
        <v>0</v>
      </c>
    </row>
    <row r="191" spans="1:12" s="39" customFormat="1">
      <c r="A191" s="38"/>
      <c r="B191" s="34"/>
      <c r="C191" s="34"/>
      <c r="D191" s="34"/>
      <c r="E191" s="6" t="s">
        <v>155</v>
      </c>
      <c r="F191" s="31"/>
      <c r="G191" s="31"/>
      <c r="H191" s="31"/>
      <c r="I191" s="31"/>
      <c r="J191" s="31"/>
      <c r="K191" s="31"/>
      <c r="L191" s="31"/>
    </row>
    <row r="192" spans="1:12">
      <c r="A192" s="38">
        <v>2711</v>
      </c>
      <c r="B192" s="34" t="s">
        <v>12</v>
      </c>
      <c r="C192" s="34">
        <v>1</v>
      </c>
      <c r="D192" s="34">
        <v>1</v>
      </c>
      <c r="E192" s="6" t="s">
        <v>294</v>
      </c>
      <c r="F192" s="31">
        <f>SUM(G192:H192)</f>
        <v>0</v>
      </c>
      <c r="G192" s="31"/>
      <c r="H192" s="31"/>
      <c r="I192" s="31">
        <v>0</v>
      </c>
      <c r="J192" s="31">
        <v>0</v>
      </c>
      <c r="K192" s="31">
        <v>0</v>
      </c>
      <c r="L192" s="31">
        <v>0</v>
      </c>
    </row>
    <row r="193" spans="1:12">
      <c r="A193" s="38">
        <v>2712</v>
      </c>
      <c r="B193" s="34" t="s">
        <v>12</v>
      </c>
      <c r="C193" s="34">
        <v>1</v>
      </c>
      <c r="D193" s="34">
        <v>2</v>
      </c>
      <c r="E193" s="6" t="s">
        <v>295</v>
      </c>
      <c r="F193" s="31">
        <f>SUM(G193:H193)</f>
        <v>0</v>
      </c>
      <c r="G193" s="31"/>
      <c r="H193" s="31"/>
      <c r="I193" s="31">
        <v>0</v>
      </c>
      <c r="J193" s="31">
        <v>0</v>
      </c>
      <c r="K193" s="31">
        <v>0</v>
      </c>
      <c r="L193" s="31">
        <v>0</v>
      </c>
    </row>
    <row r="194" spans="1:12">
      <c r="A194" s="38">
        <v>2713</v>
      </c>
      <c r="B194" s="34" t="s">
        <v>12</v>
      </c>
      <c r="C194" s="34">
        <v>1</v>
      </c>
      <c r="D194" s="34">
        <v>3</v>
      </c>
      <c r="E194" s="6" t="s">
        <v>296</v>
      </c>
      <c r="F194" s="31">
        <f>SUM(G194:H194)</f>
        <v>0</v>
      </c>
      <c r="G194" s="31"/>
      <c r="H194" s="31"/>
      <c r="I194" s="31">
        <v>0</v>
      </c>
      <c r="J194" s="31">
        <v>0</v>
      </c>
      <c r="K194" s="31">
        <v>0</v>
      </c>
      <c r="L194" s="31">
        <v>0</v>
      </c>
    </row>
    <row r="195" spans="1:12">
      <c r="A195" s="38">
        <v>2720</v>
      </c>
      <c r="B195" s="34" t="s">
        <v>12</v>
      </c>
      <c r="C195" s="34">
        <v>2</v>
      </c>
      <c r="D195" s="34">
        <v>0</v>
      </c>
      <c r="E195" s="6" t="s">
        <v>297</v>
      </c>
      <c r="F195" s="31">
        <f>SUM(F197:F200)</f>
        <v>0</v>
      </c>
      <c r="G195" s="31">
        <f>SUM(G197:G200)</f>
        <v>0</v>
      </c>
      <c r="H195" s="31">
        <f>SUM(H197:H200)</f>
        <v>0</v>
      </c>
      <c r="I195" s="31">
        <v>0</v>
      </c>
      <c r="J195" s="31">
        <v>0</v>
      </c>
      <c r="K195" s="31">
        <v>0</v>
      </c>
      <c r="L195" s="31">
        <v>0</v>
      </c>
    </row>
    <row r="196" spans="1:12" s="39" customFormat="1">
      <c r="A196" s="38"/>
      <c r="B196" s="34"/>
      <c r="C196" s="34"/>
      <c r="D196" s="34"/>
      <c r="E196" s="6" t="s">
        <v>155</v>
      </c>
      <c r="F196" s="31"/>
      <c r="G196" s="31"/>
      <c r="H196" s="31"/>
      <c r="I196" s="31"/>
      <c r="J196" s="31"/>
      <c r="K196" s="31"/>
      <c r="L196" s="31"/>
    </row>
    <row r="197" spans="1:12">
      <c r="A197" s="38">
        <v>2721</v>
      </c>
      <c r="B197" s="34" t="s">
        <v>12</v>
      </c>
      <c r="C197" s="34">
        <v>2</v>
      </c>
      <c r="D197" s="34">
        <v>1</v>
      </c>
      <c r="E197" s="6" t="s">
        <v>298</v>
      </c>
      <c r="F197" s="31">
        <f>SUM(G197:H197)</f>
        <v>0</v>
      </c>
      <c r="G197" s="31"/>
      <c r="H197" s="31"/>
      <c r="I197" s="31">
        <v>0</v>
      </c>
      <c r="J197" s="31">
        <v>0</v>
      </c>
      <c r="K197" s="31">
        <v>0</v>
      </c>
      <c r="L197" s="31">
        <v>0</v>
      </c>
    </row>
    <row r="198" spans="1:12">
      <c r="A198" s="38">
        <v>2722</v>
      </c>
      <c r="B198" s="34" t="s">
        <v>12</v>
      </c>
      <c r="C198" s="34">
        <v>2</v>
      </c>
      <c r="D198" s="34">
        <v>2</v>
      </c>
      <c r="E198" s="6" t="s">
        <v>299</v>
      </c>
      <c r="F198" s="31">
        <f>SUM(G198:H198)</f>
        <v>0</v>
      </c>
      <c r="G198" s="31"/>
      <c r="H198" s="31"/>
      <c r="I198" s="31">
        <v>0</v>
      </c>
      <c r="J198" s="31">
        <v>0</v>
      </c>
      <c r="K198" s="31">
        <v>0</v>
      </c>
      <c r="L198" s="31">
        <v>0</v>
      </c>
    </row>
    <row r="199" spans="1:12">
      <c r="A199" s="38">
        <v>2723</v>
      </c>
      <c r="B199" s="34" t="s">
        <v>12</v>
      </c>
      <c r="C199" s="34">
        <v>2</v>
      </c>
      <c r="D199" s="34">
        <v>3</v>
      </c>
      <c r="E199" s="6" t="s">
        <v>300</v>
      </c>
      <c r="F199" s="31">
        <f>SUM(G199:H199)</f>
        <v>0</v>
      </c>
      <c r="G199" s="31"/>
      <c r="H199" s="31"/>
      <c r="I199" s="31">
        <v>0</v>
      </c>
      <c r="J199" s="31">
        <v>0</v>
      </c>
      <c r="K199" s="31">
        <v>0</v>
      </c>
      <c r="L199" s="31">
        <v>0</v>
      </c>
    </row>
    <row r="200" spans="1:12">
      <c r="A200" s="38">
        <v>2724</v>
      </c>
      <c r="B200" s="34" t="s">
        <v>12</v>
      </c>
      <c r="C200" s="34">
        <v>2</v>
      </c>
      <c r="D200" s="34">
        <v>4</v>
      </c>
      <c r="E200" s="6" t="s">
        <v>301</v>
      </c>
      <c r="F200" s="31">
        <f>SUM(G200:H200)</f>
        <v>0</v>
      </c>
      <c r="G200" s="31"/>
      <c r="H200" s="31"/>
      <c r="I200" s="31">
        <v>0</v>
      </c>
      <c r="J200" s="31">
        <v>0</v>
      </c>
      <c r="K200" s="31">
        <v>0</v>
      </c>
      <c r="L200" s="31">
        <v>0</v>
      </c>
    </row>
    <row r="201" spans="1:12">
      <c r="A201" s="38">
        <v>2730</v>
      </c>
      <c r="B201" s="34" t="s">
        <v>12</v>
      </c>
      <c r="C201" s="34">
        <v>3</v>
      </c>
      <c r="D201" s="34">
        <v>0</v>
      </c>
      <c r="E201" s="6" t="s">
        <v>302</v>
      </c>
      <c r="F201" s="31">
        <f>SUM(F203:F206)</f>
        <v>0</v>
      </c>
      <c r="G201" s="31">
        <f>SUM(G203:G206)</f>
        <v>0</v>
      </c>
      <c r="H201" s="31">
        <f>SUM(H203:H206)</f>
        <v>0</v>
      </c>
      <c r="I201" s="31">
        <v>0</v>
      </c>
      <c r="J201" s="31">
        <v>0</v>
      </c>
      <c r="K201" s="31">
        <v>0</v>
      </c>
      <c r="L201" s="31">
        <v>0</v>
      </c>
    </row>
    <row r="202" spans="1:12" s="39" customFormat="1">
      <c r="A202" s="38"/>
      <c r="B202" s="34"/>
      <c r="C202" s="34"/>
      <c r="D202" s="34"/>
      <c r="E202" s="6" t="s">
        <v>155</v>
      </c>
      <c r="F202" s="31"/>
      <c r="G202" s="31"/>
      <c r="H202" s="31"/>
      <c r="I202" s="31"/>
      <c r="J202" s="31"/>
      <c r="K202" s="31"/>
      <c r="L202" s="31"/>
    </row>
    <row r="203" spans="1:12" ht="27">
      <c r="A203" s="38">
        <v>2731</v>
      </c>
      <c r="B203" s="34" t="s">
        <v>12</v>
      </c>
      <c r="C203" s="34">
        <v>3</v>
      </c>
      <c r="D203" s="34">
        <v>1</v>
      </c>
      <c r="E203" s="6" t="s">
        <v>303</v>
      </c>
      <c r="F203" s="31">
        <f>SUM(G203:H203)</f>
        <v>0</v>
      </c>
      <c r="G203" s="31"/>
      <c r="H203" s="31"/>
      <c r="I203" s="31">
        <v>0</v>
      </c>
      <c r="J203" s="31">
        <v>0</v>
      </c>
      <c r="K203" s="31">
        <v>0</v>
      </c>
      <c r="L203" s="31">
        <v>0</v>
      </c>
    </row>
    <row r="204" spans="1:12" ht="27">
      <c r="A204" s="38">
        <v>2732</v>
      </c>
      <c r="B204" s="34" t="s">
        <v>12</v>
      </c>
      <c r="C204" s="34">
        <v>3</v>
      </c>
      <c r="D204" s="34">
        <v>2</v>
      </c>
      <c r="E204" s="6" t="s">
        <v>304</v>
      </c>
      <c r="F204" s="31">
        <f>SUM(G204:H204)</f>
        <v>0</v>
      </c>
      <c r="G204" s="31"/>
      <c r="H204" s="31"/>
      <c r="I204" s="31">
        <v>0</v>
      </c>
      <c r="J204" s="31">
        <v>0</v>
      </c>
      <c r="K204" s="31">
        <v>0</v>
      </c>
      <c r="L204" s="31">
        <v>0</v>
      </c>
    </row>
    <row r="205" spans="1:12" ht="27">
      <c r="A205" s="38">
        <v>2733</v>
      </c>
      <c r="B205" s="34" t="s">
        <v>12</v>
      </c>
      <c r="C205" s="34">
        <v>3</v>
      </c>
      <c r="D205" s="34">
        <v>3</v>
      </c>
      <c r="E205" s="6" t="s">
        <v>305</v>
      </c>
      <c r="F205" s="31">
        <f>SUM(G205:H205)</f>
        <v>0</v>
      </c>
      <c r="G205" s="31"/>
      <c r="H205" s="31"/>
      <c r="I205" s="31">
        <v>0</v>
      </c>
      <c r="J205" s="31">
        <v>0</v>
      </c>
      <c r="K205" s="31">
        <v>0</v>
      </c>
      <c r="L205" s="31">
        <v>0</v>
      </c>
    </row>
    <row r="206" spans="1:12" ht="27">
      <c r="A206" s="38">
        <v>2734</v>
      </c>
      <c r="B206" s="34" t="s">
        <v>12</v>
      </c>
      <c r="C206" s="34">
        <v>3</v>
      </c>
      <c r="D206" s="34">
        <v>4</v>
      </c>
      <c r="E206" s="6" t="s">
        <v>306</v>
      </c>
      <c r="F206" s="31">
        <f>SUM(G206:H206)</f>
        <v>0</v>
      </c>
      <c r="G206" s="31"/>
      <c r="H206" s="31"/>
      <c r="I206" s="31">
        <v>0</v>
      </c>
      <c r="J206" s="31">
        <v>0</v>
      </c>
      <c r="K206" s="31">
        <v>0</v>
      </c>
      <c r="L206" s="31">
        <v>0</v>
      </c>
    </row>
    <row r="207" spans="1:12">
      <c r="A207" s="38">
        <v>2740</v>
      </c>
      <c r="B207" s="34" t="s">
        <v>12</v>
      </c>
      <c r="C207" s="34">
        <v>4</v>
      </c>
      <c r="D207" s="34">
        <v>0</v>
      </c>
      <c r="E207" s="6" t="s">
        <v>307</v>
      </c>
      <c r="F207" s="31">
        <f>SUM(F209)</f>
        <v>0</v>
      </c>
      <c r="G207" s="31">
        <f>SUM(G209)</f>
        <v>0</v>
      </c>
      <c r="H207" s="31">
        <f>SUM(H209)</f>
        <v>0</v>
      </c>
      <c r="I207" s="31">
        <v>0</v>
      </c>
      <c r="J207" s="31">
        <v>0</v>
      </c>
      <c r="K207" s="31">
        <v>0</v>
      </c>
      <c r="L207" s="31">
        <v>0</v>
      </c>
    </row>
    <row r="208" spans="1:12" s="39" customFormat="1">
      <c r="A208" s="38"/>
      <c r="B208" s="34"/>
      <c r="C208" s="34"/>
      <c r="D208" s="34"/>
      <c r="E208" s="6" t="s">
        <v>155</v>
      </c>
      <c r="F208" s="31"/>
      <c r="G208" s="31"/>
      <c r="H208" s="31"/>
      <c r="I208" s="31"/>
      <c r="J208" s="31"/>
      <c r="K208" s="31"/>
      <c r="L208" s="31"/>
    </row>
    <row r="209" spans="1:12">
      <c r="A209" s="38">
        <v>2741</v>
      </c>
      <c r="B209" s="34" t="s">
        <v>12</v>
      </c>
      <c r="C209" s="34">
        <v>4</v>
      </c>
      <c r="D209" s="34">
        <v>1</v>
      </c>
      <c r="E209" s="6" t="s">
        <v>307</v>
      </c>
      <c r="F209" s="31">
        <f>SUM(G209:H209)</f>
        <v>0</v>
      </c>
      <c r="G209" s="31"/>
      <c r="H209" s="31"/>
      <c r="I209" s="31">
        <v>0</v>
      </c>
      <c r="J209" s="31">
        <v>0</v>
      </c>
      <c r="K209" s="31">
        <v>0</v>
      </c>
      <c r="L209" s="31">
        <v>0</v>
      </c>
    </row>
    <row r="210" spans="1:12" ht="27">
      <c r="A210" s="38">
        <v>2750</v>
      </c>
      <c r="B210" s="34" t="s">
        <v>12</v>
      </c>
      <c r="C210" s="34">
        <v>5</v>
      </c>
      <c r="D210" s="34">
        <v>0</v>
      </c>
      <c r="E210" s="6" t="s">
        <v>308</v>
      </c>
      <c r="F210" s="31">
        <f>SUM(F212)</f>
        <v>0</v>
      </c>
      <c r="G210" s="31">
        <f>SUM(G212)</f>
        <v>0</v>
      </c>
      <c r="H210" s="31">
        <f>SUM(H212)</f>
        <v>0</v>
      </c>
      <c r="I210" s="31">
        <v>0</v>
      </c>
      <c r="J210" s="31">
        <v>0</v>
      </c>
      <c r="K210" s="31">
        <v>0</v>
      </c>
      <c r="L210" s="31">
        <v>0</v>
      </c>
    </row>
    <row r="211" spans="1:12" s="39" customFormat="1">
      <c r="A211" s="38"/>
      <c r="B211" s="34"/>
      <c r="C211" s="34"/>
      <c r="D211" s="34"/>
      <c r="E211" s="6" t="s">
        <v>155</v>
      </c>
      <c r="F211" s="31"/>
      <c r="G211" s="31"/>
      <c r="H211" s="31"/>
      <c r="I211" s="31"/>
      <c r="J211" s="31"/>
      <c r="K211" s="31"/>
      <c r="L211" s="31"/>
    </row>
    <row r="212" spans="1:12" ht="27">
      <c r="A212" s="38">
        <v>2751</v>
      </c>
      <c r="B212" s="34" t="s">
        <v>12</v>
      </c>
      <c r="C212" s="34">
        <v>5</v>
      </c>
      <c r="D212" s="34">
        <v>1</v>
      </c>
      <c r="E212" s="6" t="s">
        <v>308</v>
      </c>
      <c r="F212" s="31">
        <f>SUM(G212:H212)</f>
        <v>0</v>
      </c>
      <c r="G212" s="31"/>
      <c r="H212" s="31"/>
      <c r="I212" s="31">
        <v>0</v>
      </c>
      <c r="J212" s="31">
        <v>0</v>
      </c>
      <c r="K212" s="31">
        <v>0</v>
      </c>
      <c r="L212" s="31">
        <v>0</v>
      </c>
    </row>
    <row r="213" spans="1:12">
      <c r="A213" s="38">
        <v>2760</v>
      </c>
      <c r="B213" s="34" t="s">
        <v>12</v>
      </c>
      <c r="C213" s="34">
        <v>6</v>
      </c>
      <c r="D213" s="34">
        <v>0</v>
      </c>
      <c r="E213" s="6" t="s">
        <v>309</v>
      </c>
      <c r="F213" s="31">
        <f>SUM(F215:F216)</f>
        <v>0</v>
      </c>
      <c r="G213" s="31">
        <f>SUM(G215:G216)</f>
        <v>0</v>
      </c>
      <c r="H213" s="31">
        <f>SUM(H215:H216)</f>
        <v>0</v>
      </c>
      <c r="I213" s="31">
        <v>0</v>
      </c>
      <c r="J213" s="31">
        <v>0</v>
      </c>
      <c r="K213" s="31">
        <v>0</v>
      </c>
      <c r="L213" s="31">
        <v>0</v>
      </c>
    </row>
    <row r="214" spans="1:12" s="39" customFormat="1">
      <c r="A214" s="38"/>
      <c r="B214" s="34"/>
      <c r="C214" s="34"/>
      <c r="D214" s="34"/>
      <c r="E214" s="6" t="s">
        <v>155</v>
      </c>
      <c r="F214" s="31"/>
      <c r="G214" s="31"/>
      <c r="H214" s="31"/>
      <c r="I214" s="31"/>
      <c r="J214" s="31"/>
      <c r="K214" s="31"/>
      <c r="L214" s="31"/>
    </row>
    <row r="215" spans="1:12" ht="27">
      <c r="A215" s="38">
        <v>2761</v>
      </c>
      <c r="B215" s="34" t="s">
        <v>12</v>
      </c>
      <c r="C215" s="34">
        <v>6</v>
      </c>
      <c r="D215" s="34">
        <v>1</v>
      </c>
      <c r="E215" s="6" t="s">
        <v>310</v>
      </c>
      <c r="F215" s="31">
        <f>SUM(G215:H215)</f>
        <v>0</v>
      </c>
      <c r="G215" s="31"/>
      <c r="H215" s="31"/>
      <c r="I215" s="31">
        <v>0</v>
      </c>
      <c r="J215" s="31">
        <v>0</v>
      </c>
      <c r="K215" s="31">
        <v>0</v>
      </c>
      <c r="L215" s="31">
        <v>0</v>
      </c>
    </row>
    <row r="216" spans="1:12">
      <c r="A216" s="38">
        <v>2762</v>
      </c>
      <c r="B216" s="34" t="s">
        <v>12</v>
      </c>
      <c r="C216" s="34">
        <v>6</v>
      </c>
      <c r="D216" s="34">
        <v>2</v>
      </c>
      <c r="E216" s="6" t="s">
        <v>309</v>
      </c>
      <c r="F216" s="31">
        <f>SUM(G216:H216)</f>
        <v>0</v>
      </c>
      <c r="G216" s="31"/>
      <c r="H216" s="31"/>
      <c r="I216" s="31">
        <v>0</v>
      </c>
      <c r="J216" s="31">
        <v>0</v>
      </c>
      <c r="K216" s="31">
        <v>0</v>
      </c>
      <c r="L216" s="31">
        <v>0</v>
      </c>
    </row>
    <row r="217" spans="1:12" s="36" customFormat="1" ht="40.5">
      <c r="A217" s="38">
        <v>2800</v>
      </c>
      <c r="B217" s="34" t="s">
        <v>13</v>
      </c>
      <c r="C217" s="34">
        <v>0</v>
      </c>
      <c r="D217" s="34">
        <v>0</v>
      </c>
      <c r="E217" s="6" t="s">
        <v>311</v>
      </c>
      <c r="F217" s="31">
        <f>+F219+F222+F231+F236+F241+F244</f>
        <v>2189331.9960000003</v>
      </c>
      <c r="G217" s="31">
        <f t="shared" ref="G217:L217" si="13">+G219+G222+G231+G236+G241+G244</f>
        <v>2173831.9960000003</v>
      </c>
      <c r="H217" s="31">
        <f t="shared" si="13"/>
        <v>15500</v>
      </c>
      <c r="I217" s="31">
        <f t="shared" si="13"/>
        <v>0</v>
      </c>
      <c r="J217" s="31">
        <f t="shared" si="13"/>
        <v>0</v>
      </c>
      <c r="K217" s="31">
        <f t="shared" si="13"/>
        <v>0</v>
      </c>
      <c r="L217" s="31">
        <f t="shared" si="13"/>
        <v>2189331.9960000003</v>
      </c>
    </row>
    <row r="218" spans="1:12">
      <c r="A218" s="33"/>
      <c r="B218" s="34"/>
      <c r="C218" s="34"/>
      <c r="D218" s="34"/>
      <c r="E218" s="6" t="s">
        <v>153</v>
      </c>
      <c r="F218" s="31"/>
      <c r="G218" s="31"/>
      <c r="H218" s="31"/>
      <c r="I218" s="31"/>
      <c r="J218" s="31"/>
      <c r="K218" s="31"/>
      <c r="L218" s="31"/>
    </row>
    <row r="219" spans="1:12">
      <c r="A219" s="38">
        <v>2810</v>
      </c>
      <c r="B219" s="34" t="s">
        <v>13</v>
      </c>
      <c r="C219" s="34">
        <v>1</v>
      </c>
      <c r="D219" s="34">
        <v>0</v>
      </c>
      <c r="E219" s="6" t="s">
        <v>312</v>
      </c>
      <c r="F219" s="31">
        <f>+F221</f>
        <v>935782</v>
      </c>
      <c r="G219" s="31">
        <f t="shared" ref="G219:L219" si="14">+G221</f>
        <v>935782</v>
      </c>
      <c r="H219" s="31"/>
      <c r="I219" s="31">
        <f t="shared" si="14"/>
        <v>0</v>
      </c>
      <c r="J219" s="31">
        <f t="shared" si="14"/>
        <v>0</v>
      </c>
      <c r="K219" s="31">
        <f t="shared" si="14"/>
        <v>0</v>
      </c>
      <c r="L219" s="31">
        <f t="shared" si="14"/>
        <v>935782</v>
      </c>
    </row>
    <row r="220" spans="1:12" s="39" customFormat="1">
      <c r="A220" s="38"/>
      <c r="B220" s="34"/>
      <c r="C220" s="34"/>
      <c r="D220" s="34"/>
      <c r="E220" s="6" t="s">
        <v>155</v>
      </c>
      <c r="F220" s="31"/>
      <c r="G220" s="31"/>
      <c r="H220" s="31"/>
      <c r="I220" s="31"/>
      <c r="J220" s="31"/>
      <c r="K220" s="31"/>
      <c r="L220" s="31"/>
    </row>
    <row r="221" spans="1:12">
      <c r="A221" s="38">
        <v>2811</v>
      </c>
      <c r="B221" s="34" t="s">
        <v>13</v>
      </c>
      <c r="C221" s="34">
        <v>1</v>
      </c>
      <c r="D221" s="34">
        <v>1</v>
      </c>
      <c r="E221" s="6" t="s">
        <v>312</v>
      </c>
      <c r="F221" s="31">
        <f>+'4Gorcarakan ev tntesagitakan'!H545</f>
        <v>935782</v>
      </c>
      <c r="G221" s="31">
        <f>+'4Gorcarakan ev tntesagitakan'!I545</f>
        <v>935782</v>
      </c>
      <c r="H221" s="31"/>
      <c r="I221" s="31">
        <f>+'4Gorcarakan ev tntesagitakan'!K545</f>
        <v>0</v>
      </c>
      <c r="J221" s="31">
        <f>+'4Gorcarakan ev tntesagitakan'!L545</f>
        <v>0</v>
      </c>
      <c r="K221" s="31">
        <f>+'4Gorcarakan ev tntesagitakan'!M545</f>
        <v>0</v>
      </c>
      <c r="L221" s="31">
        <f>+'4Gorcarakan ev tntesagitakan'!N545</f>
        <v>935782</v>
      </c>
    </row>
    <row r="222" spans="1:12">
      <c r="A222" s="38">
        <v>2820</v>
      </c>
      <c r="B222" s="34" t="s">
        <v>13</v>
      </c>
      <c r="C222" s="34">
        <v>2</v>
      </c>
      <c r="D222" s="34">
        <v>0</v>
      </c>
      <c r="E222" s="6" t="s">
        <v>313</v>
      </c>
      <c r="F222" s="31">
        <f>+'4Gorcarakan ev tntesagitakan'!H556</f>
        <v>1195549.996</v>
      </c>
      <c r="G222" s="31">
        <f>+'4Gorcarakan ev tntesagitakan'!I556</f>
        <v>1180049.996</v>
      </c>
      <c r="H222" s="31">
        <f>+'4Gorcarakan ev tntesagitakan'!J556</f>
        <v>15500</v>
      </c>
      <c r="I222" s="31">
        <f>+'4Gorcarakan ev tntesagitakan'!K556</f>
        <v>0</v>
      </c>
      <c r="J222" s="31">
        <f>+'4Gorcarakan ev tntesagitakan'!L556</f>
        <v>0</v>
      </c>
      <c r="K222" s="31">
        <f>+'4Gorcarakan ev tntesagitakan'!M556</f>
        <v>0</v>
      </c>
      <c r="L222" s="31">
        <f>+'4Gorcarakan ev tntesagitakan'!N556</f>
        <v>1195549.996</v>
      </c>
    </row>
    <row r="223" spans="1:12" s="39" customFormat="1">
      <c r="A223" s="38"/>
      <c r="B223" s="34"/>
      <c r="C223" s="34"/>
      <c r="D223" s="34"/>
      <c r="E223" s="6" t="s">
        <v>155</v>
      </c>
      <c r="F223" s="31"/>
      <c r="G223" s="31"/>
      <c r="H223" s="31"/>
      <c r="I223" s="31"/>
      <c r="J223" s="31"/>
      <c r="K223" s="31"/>
      <c r="L223" s="31"/>
    </row>
    <row r="224" spans="1:12">
      <c r="A224" s="38">
        <v>2821</v>
      </c>
      <c r="B224" s="34" t="s">
        <v>13</v>
      </c>
      <c r="C224" s="34">
        <v>2</v>
      </c>
      <c r="D224" s="34">
        <v>1</v>
      </c>
      <c r="E224" s="6" t="s">
        <v>314</v>
      </c>
      <c r="F224" s="31">
        <f>+'4Gorcarakan ev tntesagitakan'!H558</f>
        <v>85321.68</v>
      </c>
      <c r="G224" s="31">
        <f>+'4Gorcarakan ev tntesagitakan'!I558</f>
        <v>85321.68</v>
      </c>
      <c r="H224" s="31"/>
      <c r="I224" s="31">
        <f>+'4Gorcarakan ev tntesagitakan'!K558</f>
        <v>0</v>
      </c>
      <c r="J224" s="31">
        <f>+'4Gorcarakan ev tntesagitakan'!L558</f>
        <v>0</v>
      </c>
      <c r="K224" s="31">
        <f>+'4Gorcarakan ev tntesagitakan'!M558</f>
        <v>0</v>
      </c>
      <c r="L224" s="31">
        <f>+'4Gorcarakan ev tntesagitakan'!N558</f>
        <v>85321.68</v>
      </c>
    </row>
    <row r="225" spans="1:12">
      <c r="A225" s="38">
        <v>2822</v>
      </c>
      <c r="B225" s="34" t="s">
        <v>13</v>
      </c>
      <c r="C225" s="34">
        <v>2</v>
      </c>
      <c r="D225" s="34">
        <v>2</v>
      </c>
      <c r="E225" s="6" t="s">
        <v>315</v>
      </c>
      <c r="F225" s="31">
        <f>+'4Gorcarakan ev tntesagitakan'!H564</f>
        <v>115959.12</v>
      </c>
      <c r="G225" s="31">
        <f>+'4Gorcarakan ev tntesagitakan'!I564</f>
        <v>115959.12</v>
      </c>
      <c r="H225" s="31"/>
      <c r="I225" s="31">
        <f>+'4Gorcarakan ev tntesagitakan'!K564</f>
        <v>0</v>
      </c>
      <c r="J225" s="31">
        <f>+'4Gorcarakan ev tntesagitakan'!L564</f>
        <v>0</v>
      </c>
      <c r="K225" s="31">
        <f>+'4Gorcarakan ev tntesagitakan'!M564</f>
        <v>0</v>
      </c>
      <c r="L225" s="31">
        <f>+'4Gorcarakan ev tntesagitakan'!N564</f>
        <v>115959.12</v>
      </c>
    </row>
    <row r="226" spans="1:12">
      <c r="A226" s="38">
        <v>2823</v>
      </c>
      <c r="B226" s="34" t="s">
        <v>13</v>
      </c>
      <c r="C226" s="34">
        <v>2</v>
      </c>
      <c r="D226" s="34">
        <v>3</v>
      </c>
      <c r="E226" s="6" t="s">
        <v>316</v>
      </c>
      <c r="F226" s="31">
        <f>+'4Gorcarakan ev tntesagitakan'!H570</f>
        <v>962769.196</v>
      </c>
      <c r="G226" s="31">
        <f>+'4Gorcarakan ev tntesagitakan'!I570</f>
        <v>962769.196</v>
      </c>
      <c r="H226" s="31"/>
      <c r="I226" s="31">
        <f>+'4Gorcarakan ev tntesagitakan'!K570</f>
        <v>0</v>
      </c>
      <c r="J226" s="31">
        <f>+'4Gorcarakan ev tntesagitakan'!L570</f>
        <v>0</v>
      </c>
      <c r="K226" s="31">
        <f>+'4Gorcarakan ev tntesagitakan'!M570</f>
        <v>0</v>
      </c>
      <c r="L226" s="31">
        <f>+'4Gorcarakan ev tntesagitakan'!N570</f>
        <v>962769.196</v>
      </c>
    </row>
    <row r="227" spans="1:12">
      <c r="A227" s="38">
        <v>2824</v>
      </c>
      <c r="B227" s="34" t="s">
        <v>13</v>
      </c>
      <c r="C227" s="34">
        <v>2</v>
      </c>
      <c r="D227" s="34">
        <v>4</v>
      </c>
      <c r="E227" s="6" t="s">
        <v>317</v>
      </c>
      <c r="F227" s="31">
        <f>SUM(G227:H227)</f>
        <v>0</v>
      </c>
      <c r="G227" s="31"/>
      <c r="H227" s="31"/>
      <c r="I227" s="31">
        <v>0</v>
      </c>
      <c r="J227" s="31">
        <v>0</v>
      </c>
      <c r="K227" s="31">
        <v>0</v>
      </c>
      <c r="L227" s="31">
        <v>0</v>
      </c>
    </row>
    <row r="228" spans="1:12">
      <c r="A228" s="38">
        <v>2825</v>
      </c>
      <c r="B228" s="34" t="s">
        <v>13</v>
      </c>
      <c r="C228" s="34">
        <v>2</v>
      </c>
      <c r="D228" s="34">
        <v>5</v>
      </c>
      <c r="E228" s="6" t="s">
        <v>318</v>
      </c>
      <c r="F228" s="31">
        <f>SUM(G228:H228)</f>
        <v>0</v>
      </c>
      <c r="G228" s="31"/>
      <c r="H228" s="31"/>
      <c r="I228" s="31">
        <v>0</v>
      </c>
      <c r="J228" s="31">
        <v>0</v>
      </c>
      <c r="K228" s="31">
        <v>0</v>
      </c>
      <c r="L228" s="31">
        <v>0</v>
      </c>
    </row>
    <row r="229" spans="1:12">
      <c r="A229" s="38">
        <v>2826</v>
      </c>
      <c r="B229" s="34" t="s">
        <v>13</v>
      </c>
      <c r="C229" s="34">
        <v>2</v>
      </c>
      <c r="D229" s="34">
        <v>6</v>
      </c>
      <c r="E229" s="6" t="s">
        <v>319</v>
      </c>
      <c r="F229" s="31">
        <f>SUM(G229:H229)</f>
        <v>0</v>
      </c>
      <c r="G229" s="31"/>
      <c r="H229" s="31"/>
      <c r="I229" s="31">
        <v>0</v>
      </c>
      <c r="J229" s="31">
        <v>0</v>
      </c>
      <c r="K229" s="31">
        <v>0</v>
      </c>
      <c r="L229" s="31">
        <v>0</v>
      </c>
    </row>
    <row r="230" spans="1:12" ht="27">
      <c r="A230" s="38">
        <v>2827</v>
      </c>
      <c r="B230" s="34" t="s">
        <v>13</v>
      </c>
      <c r="C230" s="34">
        <v>2</v>
      </c>
      <c r="D230" s="34">
        <v>7</v>
      </c>
      <c r="E230" s="6" t="s">
        <v>320</v>
      </c>
      <c r="F230" s="31">
        <f>+'4Gorcarakan ev tntesagitakan'!H589</f>
        <v>31500</v>
      </c>
      <c r="G230" s="31">
        <f>+'4Gorcarakan ev tntesagitakan'!I589</f>
        <v>16000</v>
      </c>
      <c r="H230" s="31">
        <f>+'4Gorcarakan ev tntesagitakan'!J589</f>
        <v>15500</v>
      </c>
      <c r="I230" s="31">
        <f>+'4Gorcarakan ev tntesagitakan'!K589</f>
        <v>0</v>
      </c>
      <c r="J230" s="31">
        <f>+'4Gorcarakan ev tntesagitakan'!L589</f>
        <v>0</v>
      </c>
      <c r="K230" s="31">
        <f>+'4Gorcarakan ev tntesagitakan'!M589</f>
        <v>0</v>
      </c>
      <c r="L230" s="31">
        <f>+'4Gorcarakan ev tntesagitakan'!N589</f>
        <v>31500</v>
      </c>
    </row>
    <row r="231" spans="1:12" ht="40.5">
      <c r="A231" s="38">
        <v>2830</v>
      </c>
      <c r="B231" s="34" t="s">
        <v>13</v>
      </c>
      <c r="C231" s="34">
        <v>3</v>
      </c>
      <c r="D231" s="34">
        <v>0</v>
      </c>
      <c r="E231" s="6" t="s">
        <v>321</v>
      </c>
      <c r="F231" s="31">
        <f>SUM(F233:F235)</f>
        <v>0</v>
      </c>
      <c r="G231" s="31">
        <f>SUM(G233:G235)</f>
        <v>0</v>
      </c>
      <c r="H231" s="31">
        <f>SUM(H233:H235)</f>
        <v>0</v>
      </c>
      <c r="I231" s="31">
        <v>0</v>
      </c>
      <c r="J231" s="31">
        <v>0</v>
      </c>
      <c r="K231" s="31">
        <v>0</v>
      </c>
      <c r="L231" s="31">
        <v>0</v>
      </c>
    </row>
    <row r="232" spans="1:12" s="39" customFormat="1">
      <c r="A232" s="38"/>
      <c r="B232" s="34"/>
      <c r="C232" s="34"/>
      <c r="D232" s="34"/>
      <c r="E232" s="6" t="s">
        <v>155</v>
      </c>
      <c r="F232" s="31"/>
      <c r="G232" s="31"/>
      <c r="H232" s="31"/>
      <c r="I232" s="31"/>
      <c r="J232" s="31"/>
      <c r="K232" s="31"/>
      <c r="L232" s="31"/>
    </row>
    <row r="233" spans="1:12">
      <c r="A233" s="38">
        <v>2831</v>
      </c>
      <c r="B233" s="34" t="s">
        <v>13</v>
      </c>
      <c r="C233" s="34">
        <v>3</v>
      </c>
      <c r="D233" s="34">
        <v>1</v>
      </c>
      <c r="E233" s="6" t="s">
        <v>322</v>
      </c>
      <c r="F233" s="31">
        <f>SUM(G233:H233)</f>
        <v>0</v>
      </c>
      <c r="G233" s="31"/>
      <c r="H233" s="31"/>
      <c r="I233" s="31">
        <v>0</v>
      </c>
      <c r="J233" s="31">
        <v>0</v>
      </c>
      <c r="K233" s="31">
        <v>0</v>
      </c>
      <c r="L233" s="31">
        <v>0</v>
      </c>
    </row>
    <row r="234" spans="1:12">
      <c r="A234" s="38">
        <v>2832</v>
      </c>
      <c r="B234" s="34" t="s">
        <v>13</v>
      </c>
      <c r="C234" s="34">
        <v>3</v>
      </c>
      <c r="D234" s="34">
        <v>2</v>
      </c>
      <c r="E234" s="6" t="s">
        <v>323</v>
      </c>
      <c r="F234" s="31">
        <f>SUM(G234:H234)</f>
        <v>0</v>
      </c>
      <c r="G234" s="31"/>
      <c r="H234" s="31"/>
      <c r="I234" s="31">
        <v>0</v>
      </c>
      <c r="J234" s="31">
        <v>0</v>
      </c>
      <c r="K234" s="31">
        <v>0</v>
      </c>
      <c r="L234" s="31">
        <v>0</v>
      </c>
    </row>
    <row r="235" spans="1:12">
      <c r="A235" s="38">
        <v>2833</v>
      </c>
      <c r="B235" s="34" t="s">
        <v>13</v>
      </c>
      <c r="C235" s="34">
        <v>3</v>
      </c>
      <c r="D235" s="34">
        <v>3</v>
      </c>
      <c r="E235" s="6" t="s">
        <v>324</v>
      </c>
      <c r="F235" s="31">
        <f>SUM(G235:H235)</f>
        <v>0</v>
      </c>
      <c r="G235" s="31"/>
      <c r="H235" s="31"/>
      <c r="I235" s="31">
        <v>0</v>
      </c>
      <c r="J235" s="31">
        <v>0</v>
      </c>
      <c r="K235" s="31">
        <v>0</v>
      </c>
      <c r="L235" s="31">
        <v>0</v>
      </c>
    </row>
    <row r="236" spans="1:12">
      <c r="A236" s="38">
        <v>2840</v>
      </c>
      <c r="B236" s="34" t="s">
        <v>13</v>
      </c>
      <c r="C236" s="34">
        <v>4</v>
      </c>
      <c r="D236" s="34">
        <v>0</v>
      </c>
      <c r="E236" s="6" t="s">
        <v>325</v>
      </c>
      <c r="F236" s="31">
        <f>+'4Gorcarakan ev tntesagitakan'!H611</f>
        <v>18000</v>
      </c>
      <c r="G236" s="31">
        <f>+'4Gorcarakan ev tntesagitakan'!I611</f>
        <v>18000</v>
      </c>
      <c r="H236" s="31">
        <f>+'4Gorcarakan ev tntesagitakan'!J611</f>
        <v>0</v>
      </c>
      <c r="I236" s="31">
        <f>+'4Gorcarakan ev tntesagitakan'!K611</f>
        <v>0</v>
      </c>
      <c r="J236" s="31">
        <f>+'4Gorcarakan ev tntesagitakan'!L611</f>
        <v>0</v>
      </c>
      <c r="K236" s="31">
        <f>+'4Gorcarakan ev tntesagitakan'!M611</f>
        <v>0</v>
      </c>
      <c r="L236" s="31">
        <f>+'4Gorcarakan ev tntesagitakan'!N611</f>
        <v>18000</v>
      </c>
    </row>
    <row r="237" spans="1:12" s="39" customFormat="1">
      <c r="A237" s="38"/>
      <c r="B237" s="34"/>
      <c r="C237" s="34"/>
      <c r="D237" s="34"/>
      <c r="E237" s="6" t="s">
        <v>155</v>
      </c>
      <c r="F237" s="31"/>
      <c r="G237" s="31"/>
      <c r="H237" s="31"/>
      <c r="I237" s="31"/>
      <c r="J237" s="31"/>
      <c r="K237" s="31"/>
      <c r="L237" s="31"/>
    </row>
    <row r="238" spans="1:12">
      <c r="A238" s="38">
        <v>2841</v>
      </c>
      <c r="B238" s="34" t="s">
        <v>13</v>
      </c>
      <c r="C238" s="34">
        <v>4</v>
      </c>
      <c r="D238" s="34">
        <v>1</v>
      </c>
      <c r="E238" s="6" t="s">
        <v>326</v>
      </c>
      <c r="F238" s="31">
        <f>+'4Gorcarakan ev tntesagitakan'!H612</f>
        <v>8000</v>
      </c>
      <c r="G238" s="31">
        <f>+'4Gorcarakan ev tntesagitakan'!I612</f>
        <v>8000</v>
      </c>
      <c r="H238" s="31">
        <f>+'4Gorcarakan ev tntesagitakan'!J612</f>
        <v>0</v>
      </c>
      <c r="I238" s="31">
        <f>+'4Gorcarakan ev tntesagitakan'!K612</f>
        <v>0</v>
      </c>
      <c r="J238" s="31">
        <f>+'4Gorcarakan ev tntesagitakan'!L612</f>
        <v>0</v>
      </c>
      <c r="K238" s="31">
        <f>+'4Gorcarakan ev tntesagitakan'!M612</f>
        <v>0</v>
      </c>
      <c r="L238" s="31">
        <f>+'4Gorcarakan ev tntesagitakan'!N612</f>
        <v>8000</v>
      </c>
    </row>
    <row r="239" spans="1:12" ht="27">
      <c r="A239" s="38">
        <v>2842</v>
      </c>
      <c r="B239" s="34" t="s">
        <v>13</v>
      </c>
      <c r="C239" s="34">
        <v>4</v>
      </c>
      <c r="D239" s="34">
        <v>2</v>
      </c>
      <c r="E239" s="6" t="s">
        <v>327</v>
      </c>
      <c r="F239" s="31">
        <f>+'4Gorcarakan ev tntesagitakan'!H616</f>
        <v>10000</v>
      </c>
      <c r="G239" s="31">
        <f>+'4Gorcarakan ev tntesagitakan'!I616</f>
        <v>10000</v>
      </c>
      <c r="H239" s="31">
        <f>+'4Gorcarakan ev tntesagitakan'!J616</f>
        <v>0</v>
      </c>
      <c r="I239" s="31">
        <f>+'4Gorcarakan ev tntesagitakan'!K616</f>
        <v>0</v>
      </c>
      <c r="J239" s="31">
        <f>+'4Gorcarakan ev tntesagitakan'!L616</f>
        <v>0</v>
      </c>
      <c r="K239" s="31">
        <f>+'4Gorcarakan ev tntesagitakan'!M616</f>
        <v>0</v>
      </c>
      <c r="L239" s="31">
        <f>+'4Gorcarakan ev tntesagitakan'!N616</f>
        <v>10000</v>
      </c>
    </row>
    <row r="240" spans="1:12">
      <c r="A240" s="38">
        <v>2843</v>
      </c>
      <c r="B240" s="34" t="s">
        <v>13</v>
      </c>
      <c r="C240" s="34">
        <v>4</v>
      </c>
      <c r="D240" s="34">
        <v>3</v>
      </c>
      <c r="E240" s="6" t="s">
        <v>325</v>
      </c>
      <c r="F240" s="31">
        <f>SUM(G240:H240)</f>
        <v>0</v>
      </c>
      <c r="G240" s="31"/>
      <c r="H240" s="31"/>
      <c r="I240" s="31">
        <v>0</v>
      </c>
      <c r="J240" s="31">
        <v>0</v>
      </c>
      <c r="K240" s="31">
        <v>0</v>
      </c>
      <c r="L240" s="31">
        <v>0</v>
      </c>
    </row>
    <row r="241" spans="1:12" ht="27">
      <c r="A241" s="38">
        <v>2850</v>
      </c>
      <c r="B241" s="34" t="s">
        <v>13</v>
      </c>
      <c r="C241" s="34">
        <v>5</v>
      </c>
      <c r="D241" s="34">
        <v>0</v>
      </c>
      <c r="E241" s="7" t="s">
        <v>328</v>
      </c>
      <c r="F241" s="31">
        <f>SUM(F243)</f>
        <v>0</v>
      </c>
      <c r="G241" s="31">
        <f>SUM(G243)</f>
        <v>0</v>
      </c>
      <c r="H241" s="31">
        <f>SUM(H243)</f>
        <v>0</v>
      </c>
      <c r="I241" s="31">
        <v>0</v>
      </c>
      <c r="J241" s="31">
        <v>0</v>
      </c>
      <c r="K241" s="31">
        <v>0</v>
      </c>
      <c r="L241" s="31">
        <v>0</v>
      </c>
    </row>
    <row r="242" spans="1:12" s="39" customFormat="1">
      <c r="A242" s="38"/>
      <c r="B242" s="34"/>
      <c r="C242" s="34"/>
      <c r="D242" s="34"/>
      <c r="E242" s="6" t="s">
        <v>155</v>
      </c>
      <c r="F242" s="31"/>
      <c r="G242" s="31"/>
      <c r="H242" s="31"/>
      <c r="I242" s="31"/>
      <c r="J242" s="31"/>
      <c r="K242" s="31"/>
      <c r="L242" s="31"/>
    </row>
    <row r="243" spans="1:12" ht="27">
      <c r="A243" s="38">
        <v>2851</v>
      </c>
      <c r="B243" s="34" t="s">
        <v>13</v>
      </c>
      <c r="C243" s="34">
        <v>5</v>
      </c>
      <c r="D243" s="34">
        <v>1</v>
      </c>
      <c r="E243" s="7" t="s">
        <v>328</v>
      </c>
      <c r="F243" s="31">
        <f>SUM(G243:H243)</f>
        <v>0</v>
      </c>
      <c r="G243" s="31"/>
      <c r="H243" s="31"/>
      <c r="I243" s="31">
        <v>0</v>
      </c>
      <c r="J243" s="31">
        <v>0</v>
      </c>
      <c r="K243" s="31">
        <v>0</v>
      </c>
      <c r="L243" s="31">
        <v>0</v>
      </c>
    </row>
    <row r="244" spans="1:12" ht="27">
      <c r="A244" s="38">
        <v>2860</v>
      </c>
      <c r="B244" s="34" t="s">
        <v>13</v>
      </c>
      <c r="C244" s="34">
        <v>6</v>
      </c>
      <c r="D244" s="34">
        <v>0</v>
      </c>
      <c r="E244" s="7" t="s">
        <v>329</v>
      </c>
      <c r="F244" s="31">
        <f>+F246</f>
        <v>40000</v>
      </c>
      <c r="G244" s="31">
        <f t="shared" ref="G244:L244" si="15">+G246</f>
        <v>40000</v>
      </c>
      <c r="H244" s="31">
        <f t="shared" si="15"/>
        <v>0</v>
      </c>
      <c r="I244" s="31">
        <f t="shared" si="15"/>
        <v>0</v>
      </c>
      <c r="J244" s="31">
        <f t="shared" si="15"/>
        <v>0</v>
      </c>
      <c r="K244" s="31">
        <f t="shared" si="15"/>
        <v>0</v>
      </c>
      <c r="L244" s="31">
        <f t="shared" si="15"/>
        <v>40000</v>
      </c>
    </row>
    <row r="245" spans="1:12" s="39" customFormat="1">
      <c r="A245" s="38"/>
      <c r="B245" s="34"/>
      <c r="C245" s="34"/>
      <c r="D245" s="34"/>
      <c r="E245" s="6" t="s">
        <v>155</v>
      </c>
      <c r="F245" s="31"/>
      <c r="G245" s="31"/>
      <c r="H245" s="31"/>
      <c r="I245" s="31"/>
      <c r="J245" s="31"/>
      <c r="K245" s="31"/>
      <c r="L245" s="31"/>
    </row>
    <row r="246" spans="1:12" ht="27">
      <c r="A246" s="38">
        <v>2861</v>
      </c>
      <c r="B246" s="34" t="s">
        <v>13</v>
      </c>
      <c r="C246" s="34">
        <v>6</v>
      </c>
      <c r="D246" s="34">
        <v>1</v>
      </c>
      <c r="E246" s="7" t="s">
        <v>329</v>
      </c>
      <c r="F246" s="31">
        <f>+'4Gorcarakan ev tntesagitakan'!H632</f>
        <v>40000</v>
      </c>
      <c r="G246" s="31">
        <f>+'4Gorcarakan ev tntesagitakan'!I632</f>
        <v>40000</v>
      </c>
      <c r="H246" s="31"/>
      <c r="I246" s="31">
        <f>+'4Gorcarakan ev tntesagitakan'!K632</f>
        <v>0</v>
      </c>
      <c r="J246" s="31">
        <f>+'4Gorcarakan ev tntesagitakan'!L632</f>
        <v>0</v>
      </c>
      <c r="K246" s="31">
        <f>+'4Gorcarakan ev tntesagitakan'!M632</f>
        <v>0</v>
      </c>
      <c r="L246" s="31">
        <f>+'4Gorcarakan ev tntesagitakan'!N632</f>
        <v>40000</v>
      </c>
    </row>
    <row r="247" spans="1:12" s="36" customFormat="1" ht="40.5">
      <c r="A247" s="38">
        <v>2900</v>
      </c>
      <c r="B247" s="34" t="s">
        <v>14</v>
      </c>
      <c r="C247" s="34">
        <v>0</v>
      </c>
      <c r="D247" s="34">
        <v>0</v>
      </c>
      <c r="E247" s="6" t="s">
        <v>330</v>
      </c>
      <c r="F247" s="31">
        <f>+F249+F253+F257+F261+F265+F269+F272+F275</f>
        <v>1239293</v>
      </c>
      <c r="G247" s="31">
        <f t="shared" ref="G247:L247" si="16">+G249+G253+G257+G261+G265+G269+G272+G275</f>
        <v>1239293</v>
      </c>
      <c r="H247" s="31">
        <f t="shared" si="16"/>
        <v>0</v>
      </c>
      <c r="I247" s="31">
        <f t="shared" si="16"/>
        <v>0</v>
      </c>
      <c r="J247" s="31">
        <f t="shared" si="16"/>
        <v>0</v>
      </c>
      <c r="K247" s="31">
        <f t="shared" si="16"/>
        <v>0</v>
      </c>
      <c r="L247" s="31">
        <f t="shared" si="16"/>
        <v>1239293</v>
      </c>
    </row>
    <row r="248" spans="1:12">
      <c r="A248" s="33"/>
      <c r="B248" s="34"/>
      <c r="C248" s="34"/>
      <c r="D248" s="34"/>
      <c r="E248" s="6" t="s">
        <v>153</v>
      </c>
      <c r="F248" s="31"/>
      <c r="G248" s="31"/>
      <c r="H248" s="31"/>
      <c r="I248" s="31">
        <v>0</v>
      </c>
      <c r="J248" s="31">
        <v>0</v>
      </c>
      <c r="K248" s="31">
        <v>0</v>
      </c>
      <c r="L248" s="31">
        <v>0</v>
      </c>
    </row>
    <row r="249" spans="1:12" ht="27">
      <c r="A249" s="38">
        <v>2910</v>
      </c>
      <c r="B249" s="34" t="s">
        <v>14</v>
      </c>
      <c r="C249" s="34">
        <v>1</v>
      </c>
      <c r="D249" s="34">
        <v>0</v>
      </c>
      <c r="E249" s="6" t="s">
        <v>331</v>
      </c>
      <c r="F249" s="31">
        <f>+F251</f>
        <v>1184428.6000000001</v>
      </c>
      <c r="G249" s="31">
        <f t="shared" ref="G249:L249" si="17">+G251</f>
        <v>1184428.6000000001</v>
      </c>
      <c r="H249" s="31">
        <f t="shared" si="17"/>
        <v>0</v>
      </c>
      <c r="I249" s="31">
        <f t="shared" si="17"/>
        <v>0</v>
      </c>
      <c r="J249" s="31">
        <f t="shared" si="17"/>
        <v>0</v>
      </c>
      <c r="K249" s="31">
        <f t="shared" si="17"/>
        <v>0</v>
      </c>
      <c r="L249" s="31">
        <f t="shared" si="17"/>
        <v>1184428.6000000001</v>
      </c>
    </row>
    <row r="250" spans="1:12" s="39" customFormat="1">
      <c r="A250" s="38"/>
      <c r="B250" s="34"/>
      <c r="C250" s="34"/>
      <c r="D250" s="34"/>
      <c r="E250" s="6" t="s">
        <v>155</v>
      </c>
      <c r="F250" s="31"/>
      <c r="G250" s="31"/>
      <c r="H250" s="31"/>
      <c r="I250" s="31"/>
      <c r="J250" s="31"/>
      <c r="K250" s="31"/>
      <c r="L250" s="31"/>
    </row>
    <row r="251" spans="1:12">
      <c r="A251" s="38">
        <v>2911</v>
      </c>
      <c r="B251" s="34" t="s">
        <v>14</v>
      </c>
      <c r="C251" s="34">
        <v>1</v>
      </c>
      <c r="D251" s="34">
        <v>1</v>
      </c>
      <c r="E251" s="6" t="s">
        <v>332</v>
      </c>
      <c r="F251" s="31">
        <f>+'4Gorcarakan ev tntesagitakan'!H643</f>
        <v>1184428.6000000001</v>
      </c>
      <c r="G251" s="31">
        <f>+'4Gorcarakan ev tntesagitakan'!I643</f>
        <v>1184428.6000000001</v>
      </c>
      <c r="H251" s="31">
        <f>+'4Gorcarakan ev tntesagitakan'!J643</f>
        <v>0</v>
      </c>
      <c r="I251" s="31">
        <f>+'4Gorcarakan ev tntesagitakan'!K643</f>
        <v>0</v>
      </c>
      <c r="J251" s="31">
        <f>+'4Gorcarakan ev tntesagitakan'!L643</f>
        <v>0</v>
      </c>
      <c r="K251" s="31">
        <f>+'4Gorcarakan ev tntesagitakan'!M643</f>
        <v>0</v>
      </c>
      <c r="L251" s="31">
        <f>+'4Gorcarakan ev tntesagitakan'!N643</f>
        <v>1184428.6000000001</v>
      </c>
    </row>
    <row r="252" spans="1:12">
      <c r="A252" s="38">
        <v>2912</v>
      </c>
      <c r="B252" s="34" t="s">
        <v>14</v>
      </c>
      <c r="C252" s="34">
        <v>1</v>
      </c>
      <c r="D252" s="34">
        <v>2</v>
      </c>
      <c r="E252" s="6" t="s">
        <v>333</v>
      </c>
      <c r="F252" s="31">
        <f>SUM(G252:H252)</f>
        <v>0</v>
      </c>
      <c r="G252" s="31"/>
      <c r="H252" s="31"/>
      <c r="I252" s="31">
        <v>0</v>
      </c>
      <c r="J252" s="31">
        <v>0</v>
      </c>
      <c r="K252" s="31">
        <v>0</v>
      </c>
      <c r="L252" s="31">
        <v>0</v>
      </c>
    </row>
    <row r="253" spans="1:12">
      <c r="A253" s="38">
        <v>2920</v>
      </c>
      <c r="B253" s="34" t="s">
        <v>14</v>
      </c>
      <c r="C253" s="34">
        <v>2</v>
      </c>
      <c r="D253" s="34">
        <v>0</v>
      </c>
      <c r="E253" s="6" t="s">
        <v>334</v>
      </c>
      <c r="F253" s="31">
        <f>SUM(F255:F256)</f>
        <v>0</v>
      </c>
      <c r="G253" s="31">
        <f>SUM(G255:G256)</f>
        <v>0</v>
      </c>
      <c r="H253" s="31">
        <f>SUM(H255:H256)</f>
        <v>0</v>
      </c>
      <c r="I253" s="31">
        <v>0</v>
      </c>
      <c r="J253" s="31">
        <v>0</v>
      </c>
      <c r="K253" s="31">
        <v>0</v>
      </c>
      <c r="L253" s="31">
        <v>0</v>
      </c>
    </row>
    <row r="254" spans="1:12" s="39" customFormat="1">
      <c r="A254" s="38"/>
      <c r="B254" s="34"/>
      <c r="C254" s="34"/>
      <c r="D254" s="34"/>
      <c r="E254" s="6" t="s">
        <v>155</v>
      </c>
      <c r="F254" s="31"/>
      <c r="G254" s="31"/>
      <c r="H254" s="31"/>
      <c r="I254" s="31"/>
      <c r="J254" s="31"/>
      <c r="K254" s="31"/>
      <c r="L254" s="31"/>
    </row>
    <row r="255" spans="1:12">
      <c r="A255" s="38">
        <v>2921</v>
      </c>
      <c r="B255" s="34" t="s">
        <v>14</v>
      </c>
      <c r="C255" s="34">
        <v>2</v>
      </c>
      <c r="D255" s="34">
        <v>1</v>
      </c>
      <c r="E255" s="6" t="s">
        <v>335</v>
      </c>
      <c r="F255" s="31">
        <f>SUM(G255:H255)</f>
        <v>0</v>
      </c>
      <c r="G255" s="31"/>
      <c r="H255" s="31"/>
      <c r="I255" s="31">
        <v>0</v>
      </c>
      <c r="J255" s="31">
        <v>0</v>
      </c>
      <c r="K255" s="31">
        <v>0</v>
      </c>
      <c r="L255" s="31">
        <v>0</v>
      </c>
    </row>
    <row r="256" spans="1:12">
      <c r="A256" s="38">
        <v>2922</v>
      </c>
      <c r="B256" s="34" t="s">
        <v>14</v>
      </c>
      <c r="C256" s="34">
        <v>2</v>
      </c>
      <c r="D256" s="34">
        <v>2</v>
      </c>
      <c r="E256" s="6" t="s">
        <v>336</v>
      </c>
      <c r="F256" s="31">
        <f>SUM(G256:H256)</f>
        <v>0</v>
      </c>
      <c r="G256" s="31"/>
      <c r="H256" s="31"/>
      <c r="I256" s="31">
        <v>0</v>
      </c>
      <c r="J256" s="31">
        <v>0</v>
      </c>
      <c r="K256" s="31">
        <v>0</v>
      </c>
      <c r="L256" s="31">
        <v>0</v>
      </c>
    </row>
    <row r="257" spans="1:12" ht="40.5">
      <c r="A257" s="38">
        <v>2930</v>
      </c>
      <c r="B257" s="34" t="s">
        <v>14</v>
      </c>
      <c r="C257" s="34">
        <v>3</v>
      </c>
      <c r="D257" s="34">
        <v>0</v>
      </c>
      <c r="E257" s="6" t="s">
        <v>337</v>
      </c>
      <c r="F257" s="31">
        <f>SUM(F259:F260)</f>
        <v>0</v>
      </c>
      <c r="G257" s="31">
        <f>SUM(G259:G260)</f>
        <v>0</v>
      </c>
      <c r="H257" s="31">
        <f>SUM(H259:H260)</f>
        <v>0</v>
      </c>
      <c r="I257" s="31">
        <v>0</v>
      </c>
      <c r="J257" s="31">
        <v>0</v>
      </c>
      <c r="K257" s="31">
        <v>0</v>
      </c>
      <c r="L257" s="31">
        <v>0</v>
      </c>
    </row>
    <row r="258" spans="1:12" s="39" customFormat="1">
      <c r="A258" s="38"/>
      <c r="B258" s="34"/>
      <c r="C258" s="34"/>
      <c r="D258" s="34"/>
      <c r="E258" s="6" t="s">
        <v>155</v>
      </c>
      <c r="F258" s="31"/>
      <c r="G258" s="31"/>
      <c r="H258" s="31"/>
      <c r="I258" s="31"/>
      <c r="J258" s="31"/>
      <c r="K258" s="31"/>
      <c r="L258" s="31"/>
    </row>
    <row r="259" spans="1:12" ht="27">
      <c r="A259" s="38">
        <v>2931</v>
      </c>
      <c r="B259" s="34" t="s">
        <v>14</v>
      </c>
      <c r="C259" s="34">
        <v>3</v>
      </c>
      <c r="D259" s="34">
        <v>1</v>
      </c>
      <c r="E259" s="6" t="s">
        <v>338</v>
      </c>
      <c r="F259" s="31">
        <f>SUM(G259:H259)</f>
        <v>0</v>
      </c>
      <c r="G259" s="31"/>
      <c r="H259" s="31"/>
      <c r="I259" s="31">
        <v>0</v>
      </c>
      <c r="J259" s="31">
        <v>0</v>
      </c>
      <c r="K259" s="31">
        <v>0</v>
      </c>
      <c r="L259" s="31">
        <v>0</v>
      </c>
    </row>
    <row r="260" spans="1:12">
      <c r="A260" s="38">
        <v>2932</v>
      </c>
      <c r="B260" s="34" t="s">
        <v>14</v>
      </c>
      <c r="C260" s="34">
        <v>3</v>
      </c>
      <c r="D260" s="34">
        <v>2</v>
      </c>
      <c r="E260" s="6" t="s">
        <v>339</v>
      </c>
      <c r="F260" s="31">
        <f>SUM(G260:H260)</f>
        <v>0</v>
      </c>
      <c r="G260" s="31"/>
      <c r="H260" s="31"/>
      <c r="I260" s="31">
        <v>0</v>
      </c>
      <c r="J260" s="31">
        <v>0</v>
      </c>
      <c r="K260" s="31">
        <v>0</v>
      </c>
      <c r="L260" s="31">
        <v>0</v>
      </c>
    </row>
    <row r="261" spans="1:12">
      <c r="A261" s="38">
        <v>2940</v>
      </c>
      <c r="B261" s="34" t="s">
        <v>14</v>
      </c>
      <c r="C261" s="34">
        <v>4</v>
      </c>
      <c r="D261" s="34">
        <v>0</v>
      </c>
      <c r="E261" s="6" t="s">
        <v>340</v>
      </c>
      <c r="F261" s="31">
        <f>SUM(F263:F264)</f>
        <v>0</v>
      </c>
      <c r="G261" s="31">
        <f>SUM(G263:G264)</f>
        <v>0</v>
      </c>
      <c r="H261" s="31">
        <f>SUM(H263:H264)</f>
        <v>0</v>
      </c>
      <c r="I261" s="31">
        <v>0</v>
      </c>
      <c r="J261" s="31">
        <v>0</v>
      </c>
      <c r="K261" s="31">
        <v>0</v>
      </c>
      <c r="L261" s="31">
        <v>0</v>
      </c>
    </row>
    <row r="262" spans="1:12" s="39" customFormat="1">
      <c r="A262" s="38"/>
      <c r="B262" s="34"/>
      <c r="C262" s="34"/>
      <c r="D262" s="34"/>
      <c r="E262" s="6" t="s">
        <v>155</v>
      </c>
      <c r="F262" s="31"/>
      <c r="G262" s="31"/>
      <c r="H262" s="31"/>
      <c r="I262" s="31"/>
      <c r="J262" s="31"/>
      <c r="K262" s="31"/>
      <c r="L262" s="31"/>
    </row>
    <row r="263" spans="1:12">
      <c r="A263" s="38">
        <v>2941</v>
      </c>
      <c r="B263" s="34" t="s">
        <v>14</v>
      </c>
      <c r="C263" s="34">
        <v>4</v>
      </c>
      <c r="D263" s="34">
        <v>1</v>
      </c>
      <c r="E263" s="6" t="s">
        <v>341</v>
      </c>
      <c r="F263" s="31">
        <f>SUM(G263:H263)</f>
        <v>0</v>
      </c>
      <c r="G263" s="31"/>
      <c r="H263" s="31"/>
      <c r="I263" s="31">
        <v>0</v>
      </c>
      <c r="J263" s="31">
        <v>0</v>
      </c>
      <c r="K263" s="31">
        <v>0</v>
      </c>
      <c r="L263" s="31">
        <v>0</v>
      </c>
    </row>
    <row r="264" spans="1:12">
      <c r="A264" s="38">
        <v>2942</v>
      </c>
      <c r="B264" s="34" t="s">
        <v>14</v>
      </c>
      <c r="C264" s="34">
        <v>4</v>
      </c>
      <c r="D264" s="34">
        <v>2</v>
      </c>
      <c r="E264" s="6" t="s">
        <v>342</v>
      </c>
      <c r="F264" s="31">
        <f>SUM(G264:H264)</f>
        <v>0</v>
      </c>
      <c r="G264" s="31"/>
      <c r="H264" s="31"/>
      <c r="I264" s="31">
        <v>0</v>
      </c>
      <c r="J264" s="31">
        <v>0</v>
      </c>
      <c r="K264" s="31">
        <v>0</v>
      </c>
      <c r="L264" s="31">
        <v>0</v>
      </c>
    </row>
    <row r="265" spans="1:12">
      <c r="A265" s="38">
        <v>2950</v>
      </c>
      <c r="B265" s="34" t="s">
        <v>14</v>
      </c>
      <c r="C265" s="34">
        <v>5</v>
      </c>
      <c r="D265" s="34">
        <v>0</v>
      </c>
      <c r="E265" s="6" t="s">
        <v>343</v>
      </c>
      <c r="F265" s="31">
        <f>SUM(F267:F268)</f>
        <v>0</v>
      </c>
      <c r="G265" s="31">
        <f>SUM(G267:G268)</f>
        <v>0</v>
      </c>
      <c r="H265" s="31">
        <f>SUM(H267:H268)</f>
        <v>0</v>
      </c>
      <c r="I265" s="31">
        <v>0</v>
      </c>
      <c r="J265" s="31">
        <v>0</v>
      </c>
      <c r="K265" s="31">
        <v>0</v>
      </c>
      <c r="L265" s="31">
        <v>0</v>
      </c>
    </row>
    <row r="266" spans="1:12" s="39" customFormat="1">
      <c r="A266" s="38"/>
      <c r="B266" s="34"/>
      <c r="C266" s="34"/>
      <c r="D266" s="34"/>
      <c r="E266" s="6" t="s">
        <v>155</v>
      </c>
      <c r="F266" s="31"/>
      <c r="G266" s="31"/>
      <c r="H266" s="31"/>
      <c r="I266" s="31"/>
      <c r="J266" s="31"/>
      <c r="K266" s="31"/>
      <c r="L266" s="31"/>
    </row>
    <row r="267" spans="1:12">
      <c r="A267" s="38">
        <v>2951</v>
      </c>
      <c r="B267" s="34" t="s">
        <v>14</v>
      </c>
      <c r="C267" s="34">
        <v>5</v>
      </c>
      <c r="D267" s="34">
        <v>1</v>
      </c>
      <c r="E267" s="6" t="s">
        <v>344</v>
      </c>
      <c r="F267" s="31">
        <f>SUM(G267:H267)</f>
        <v>0</v>
      </c>
      <c r="G267" s="31"/>
      <c r="H267" s="31"/>
      <c r="I267" s="31">
        <v>0</v>
      </c>
      <c r="J267" s="31">
        <v>0</v>
      </c>
      <c r="K267" s="31">
        <v>0</v>
      </c>
      <c r="L267" s="31">
        <v>0</v>
      </c>
    </row>
    <row r="268" spans="1:12">
      <c r="A268" s="38">
        <v>2952</v>
      </c>
      <c r="B268" s="34" t="s">
        <v>14</v>
      </c>
      <c r="C268" s="34">
        <v>5</v>
      </c>
      <c r="D268" s="34">
        <v>2</v>
      </c>
      <c r="E268" s="6" t="s">
        <v>345</v>
      </c>
      <c r="F268" s="31">
        <f>SUM(G268:H268)</f>
        <v>0</v>
      </c>
      <c r="G268" s="31"/>
      <c r="H268" s="31"/>
      <c r="I268" s="31">
        <v>0</v>
      </c>
      <c r="J268" s="31">
        <v>0</v>
      </c>
      <c r="K268" s="31">
        <v>0</v>
      </c>
      <c r="L268" s="31">
        <v>0</v>
      </c>
    </row>
    <row r="269" spans="1:12" ht="27">
      <c r="A269" s="38">
        <v>2960</v>
      </c>
      <c r="B269" s="34" t="s">
        <v>14</v>
      </c>
      <c r="C269" s="34">
        <v>6</v>
      </c>
      <c r="D269" s="34">
        <v>0</v>
      </c>
      <c r="E269" s="6" t="s">
        <v>346</v>
      </c>
      <c r="F269" s="31">
        <f>+'4Gorcarakan ev tntesagitakan'!H691</f>
        <v>54864.4</v>
      </c>
      <c r="G269" s="31">
        <f>+'4Gorcarakan ev tntesagitakan'!I691</f>
        <v>54864.4</v>
      </c>
      <c r="H269" s="31">
        <f>+'4Gorcarakan ev tntesagitakan'!J691</f>
        <v>0</v>
      </c>
      <c r="I269" s="31">
        <f>+'4Gorcarakan ev tntesagitakan'!K691</f>
        <v>0</v>
      </c>
      <c r="J269" s="31">
        <f>+'4Gorcarakan ev tntesagitakan'!L691</f>
        <v>0</v>
      </c>
      <c r="K269" s="31">
        <f>+'4Gorcarakan ev tntesagitakan'!M691</f>
        <v>0</v>
      </c>
      <c r="L269" s="31">
        <f>+'4Gorcarakan ev tntesagitakan'!N691</f>
        <v>54864.4</v>
      </c>
    </row>
    <row r="270" spans="1:12" s="39" customFormat="1">
      <c r="A270" s="38"/>
      <c r="B270" s="34"/>
      <c r="C270" s="34"/>
      <c r="D270" s="34"/>
      <c r="E270" s="6" t="s">
        <v>155</v>
      </c>
      <c r="F270" s="31"/>
      <c r="G270" s="31"/>
      <c r="H270" s="31"/>
      <c r="I270" s="31"/>
      <c r="J270" s="31"/>
      <c r="K270" s="31"/>
      <c r="L270" s="31"/>
    </row>
    <row r="271" spans="1:12" ht="27">
      <c r="A271" s="40">
        <v>2961</v>
      </c>
      <c r="B271" s="34" t="s">
        <v>14</v>
      </c>
      <c r="C271" s="34">
        <v>6</v>
      </c>
      <c r="D271" s="34">
        <v>1</v>
      </c>
      <c r="E271" s="6" t="s">
        <v>346</v>
      </c>
      <c r="F271" s="31">
        <f>+'4Gorcarakan ev tntesagitakan'!H693</f>
        <v>54864.4</v>
      </c>
      <c r="G271" s="31">
        <f>+'4Gorcarakan ev tntesagitakan'!I693</f>
        <v>54864.4</v>
      </c>
      <c r="H271" s="31">
        <f>+'4Gorcarakan ev tntesagitakan'!J693</f>
        <v>0</v>
      </c>
      <c r="I271" s="31">
        <f>+'4Gorcarakan ev tntesagitakan'!K693</f>
        <v>0</v>
      </c>
      <c r="J271" s="31">
        <f>+'4Gorcarakan ev tntesagitakan'!L693</f>
        <v>0</v>
      </c>
      <c r="K271" s="31">
        <f>+'4Gorcarakan ev tntesagitakan'!M693</f>
        <v>0</v>
      </c>
      <c r="L271" s="31">
        <f>+'4Gorcarakan ev tntesagitakan'!N693</f>
        <v>54864.4</v>
      </c>
    </row>
    <row r="272" spans="1:12" ht="27">
      <c r="A272" s="40">
        <v>2970</v>
      </c>
      <c r="B272" s="34" t="s">
        <v>14</v>
      </c>
      <c r="C272" s="34">
        <v>7</v>
      </c>
      <c r="D272" s="34">
        <v>0</v>
      </c>
      <c r="E272" s="6" t="s">
        <v>347</v>
      </c>
      <c r="F272" s="31">
        <f>SUM(F274)</f>
        <v>0</v>
      </c>
      <c r="G272" s="31">
        <f>SUM(G274)</f>
        <v>0</v>
      </c>
      <c r="H272" s="31">
        <f>SUM(H274)</f>
        <v>0</v>
      </c>
      <c r="I272" s="31">
        <v>0</v>
      </c>
      <c r="J272" s="31">
        <v>0</v>
      </c>
      <c r="K272" s="31">
        <v>0</v>
      </c>
      <c r="L272" s="31">
        <v>0</v>
      </c>
    </row>
    <row r="273" spans="1:12" s="39" customFormat="1">
      <c r="A273" s="40"/>
      <c r="B273" s="34"/>
      <c r="C273" s="34"/>
      <c r="D273" s="34"/>
      <c r="E273" s="6" t="s">
        <v>155</v>
      </c>
      <c r="F273" s="31"/>
      <c r="G273" s="31"/>
      <c r="H273" s="31"/>
      <c r="I273" s="31"/>
      <c r="J273" s="31"/>
      <c r="K273" s="31"/>
      <c r="L273" s="31"/>
    </row>
    <row r="274" spans="1:12" ht="27">
      <c r="A274" s="40">
        <v>2971</v>
      </c>
      <c r="B274" s="34" t="s">
        <v>14</v>
      </c>
      <c r="C274" s="34">
        <v>7</v>
      </c>
      <c r="D274" s="34">
        <v>1</v>
      </c>
      <c r="E274" s="6" t="s">
        <v>347</v>
      </c>
      <c r="F274" s="31">
        <f>SUM(G274:H274)</f>
        <v>0</v>
      </c>
      <c r="G274" s="31"/>
      <c r="H274" s="31"/>
      <c r="I274" s="31">
        <v>0</v>
      </c>
      <c r="J274" s="31">
        <v>0</v>
      </c>
      <c r="K274" s="31">
        <v>0</v>
      </c>
      <c r="L274" s="31">
        <v>0</v>
      </c>
    </row>
    <row r="275" spans="1:12">
      <c r="A275" s="40">
        <v>2980</v>
      </c>
      <c r="B275" s="34" t="s">
        <v>14</v>
      </c>
      <c r="C275" s="34">
        <v>8</v>
      </c>
      <c r="D275" s="34">
        <v>0</v>
      </c>
      <c r="E275" s="6" t="s">
        <v>348</v>
      </c>
      <c r="F275" s="31">
        <f>SUM(F277)</f>
        <v>0</v>
      </c>
      <c r="G275" s="31">
        <f>SUM(G277)</f>
        <v>0</v>
      </c>
      <c r="H275" s="31">
        <f>SUM(H277)</f>
        <v>0</v>
      </c>
      <c r="I275" s="31">
        <v>0</v>
      </c>
      <c r="J275" s="31">
        <v>0</v>
      </c>
      <c r="K275" s="31">
        <v>0</v>
      </c>
      <c r="L275" s="31">
        <v>0</v>
      </c>
    </row>
    <row r="276" spans="1:12" s="39" customFormat="1">
      <c r="A276" s="40"/>
      <c r="B276" s="34"/>
      <c r="C276" s="34"/>
      <c r="D276" s="34"/>
      <c r="E276" s="6" t="s">
        <v>155</v>
      </c>
      <c r="F276" s="31"/>
      <c r="G276" s="31"/>
      <c r="H276" s="31"/>
      <c r="I276" s="31"/>
      <c r="J276" s="31"/>
      <c r="K276" s="31"/>
      <c r="L276" s="31"/>
    </row>
    <row r="277" spans="1:12">
      <c r="A277" s="40">
        <v>2981</v>
      </c>
      <c r="B277" s="34" t="s">
        <v>14</v>
      </c>
      <c r="C277" s="34">
        <v>8</v>
      </c>
      <c r="D277" s="34">
        <v>1</v>
      </c>
      <c r="E277" s="6" t="s">
        <v>348</v>
      </c>
      <c r="F277" s="31">
        <f>SUM(G277:H277)</f>
        <v>0</v>
      </c>
      <c r="G277" s="31"/>
      <c r="H277" s="31"/>
      <c r="I277" s="31">
        <v>0</v>
      </c>
      <c r="J277" s="31">
        <v>0</v>
      </c>
      <c r="K277" s="31">
        <v>0</v>
      </c>
      <c r="L277" s="31">
        <v>0</v>
      </c>
    </row>
    <row r="278" spans="1:12" s="36" customFormat="1" ht="40.5">
      <c r="A278" s="40">
        <v>3000</v>
      </c>
      <c r="B278" s="34" t="s">
        <v>15</v>
      </c>
      <c r="C278" s="34">
        <v>0</v>
      </c>
      <c r="D278" s="34">
        <v>0</v>
      </c>
      <c r="E278" s="6" t="s">
        <v>349</v>
      </c>
      <c r="F278" s="31">
        <f>+F280+F284+F287+F290+F293+F296+F299+F302+F306</f>
        <v>48000</v>
      </c>
      <c r="G278" s="31">
        <f t="shared" ref="G278:L278" si="18">+G280+G284+G287+G290+G293+G296+G299+G302+G306</f>
        <v>48000</v>
      </c>
      <c r="H278" s="31">
        <f t="shared" si="18"/>
        <v>0</v>
      </c>
      <c r="I278" s="31">
        <f t="shared" si="18"/>
        <v>0</v>
      </c>
      <c r="J278" s="31">
        <f t="shared" si="18"/>
        <v>0</v>
      </c>
      <c r="K278" s="31">
        <f>+K280+K284+K287+K290+K293+K296+K299+K302+K306</f>
        <v>0</v>
      </c>
      <c r="L278" s="31">
        <f t="shared" si="18"/>
        <v>48000</v>
      </c>
    </row>
    <row r="279" spans="1:12">
      <c r="A279" s="40"/>
      <c r="B279" s="34"/>
      <c r="C279" s="34"/>
      <c r="D279" s="34"/>
      <c r="E279" s="6" t="s">
        <v>153</v>
      </c>
      <c r="F279" s="31"/>
      <c r="G279" s="31"/>
      <c r="H279" s="31"/>
      <c r="I279" s="31"/>
      <c r="J279" s="31"/>
      <c r="K279" s="31"/>
      <c r="L279" s="31"/>
    </row>
    <row r="280" spans="1:12">
      <c r="A280" s="40">
        <v>3010</v>
      </c>
      <c r="B280" s="34" t="s">
        <v>15</v>
      </c>
      <c r="C280" s="34">
        <v>1</v>
      </c>
      <c r="D280" s="34">
        <v>0</v>
      </c>
      <c r="E280" s="6" t="s">
        <v>350</v>
      </c>
      <c r="F280" s="31">
        <f>SUM(F282:F283)</f>
        <v>0</v>
      </c>
      <c r="G280" s="31">
        <f>SUM(G282:G283)</f>
        <v>0</v>
      </c>
      <c r="H280" s="31">
        <f>SUM(H282:H283)</f>
        <v>0</v>
      </c>
      <c r="I280" s="31">
        <v>0</v>
      </c>
      <c r="J280" s="31">
        <v>0</v>
      </c>
      <c r="K280" s="31">
        <v>0</v>
      </c>
      <c r="L280" s="31">
        <v>0</v>
      </c>
    </row>
    <row r="281" spans="1:12" s="39" customFormat="1">
      <c r="A281" s="40"/>
      <c r="B281" s="34"/>
      <c r="C281" s="34"/>
      <c r="D281" s="34"/>
      <c r="E281" s="6" t="s">
        <v>155</v>
      </c>
      <c r="F281" s="31"/>
      <c r="G281" s="31"/>
      <c r="H281" s="31"/>
      <c r="I281" s="31"/>
      <c r="J281" s="31"/>
      <c r="K281" s="31"/>
      <c r="L281" s="31"/>
    </row>
    <row r="282" spans="1:12">
      <c r="A282" s="40">
        <v>3011</v>
      </c>
      <c r="B282" s="34" t="s">
        <v>15</v>
      </c>
      <c r="C282" s="34">
        <v>1</v>
      </c>
      <c r="D282" s="34">
        <v>1</v>
      </c>
      <c r="E282" s="6" t="s">
        <v>351</v>
      </c>
      <c r="F282" s="31">
        <f>SUM(G282:H282)</f>
        <v>0</v>
      </c>
      <c r="G282" s="31"/>
      <c r="H282" s="31"/>
      <c r="I282" s="31">
        <v>0</v>
      </c>
      <c r="J282" s="31">
        <v>0</v>
      </c>
      <c r="K282" s="31">
        <v>0</v>
      </c>
      <c r="L282" s="31">
        <v>0</v>
      </c>
    </row>
    <row r="283" spans="1:12">
      <c r="A283" s="40">
        <v>3012</v>
      </c>
      <c r="B283" s="34" t="s">
        <v>15</v>
      </c>
      <c r="C283" s="34">
        <v>1</v>
      </c>
      <c r="D283" s="34">
        <v>2</v>
      </c>
      <c r="E283" s="6" t="s">
        <v>352</v>
      </c>
      <c r="F283" s="31">
        <f>SUM(G283:H283)</f>
        <v>0</v>
      </c>
      <c r="G283" s="31"/>
      <c r="H283" s="31"/>
      <c r="I283" s="31">
        <v>0</v>
      </c>
      <c r="J283" s="31">
        <v>0</v>
      </c>
      <c r="K283" s="31">
        <v>0</v>
      </c>
      <c r="L283" s="31">
        <v>0</v>
      </c>
    </row>
    <row r="284" spans="1:12">
      <c r="A284" s="40">
        <v>3020</v>
      </c>
      <c r="B284" s="34" t="s">
        <v>15</v>
      </c>
      <c r="C284" s="34">
        <v>2</v>
      </c>
      <c r="D284" s="34">
        <v>0</v>
      </c>
      <c r="E284" s="6" t="s">
        <v>353</v>
      </c>
      <c r="F284" s="31">
        <f>SUM(F286)</f>
        <v>0</v>
      </c>
      <c r="G284" s="31">
        <f>SUM(G286)</f>
        <v>0</v>
      </c>
      <c r="H284" s="31">
        <f>SUM(H286)</f>
        <v>0</v>
      </c>
      <c r="I284" s="31">
        <v>0</v>
      </c>
      <c r="J284" s="31">
        <v>0</v>
      </c>
      <c r="K284" s="31">
        <v>0</v>
      </c>
      <c r="L284" s="31">
        <v>0</v>
      </c>
    </row>
    <row r="285" spans="1:12" s="39" customFormat="1">
      <c r="A285" s="40"/>
      <c r="B285" s="34"/>
      <c r="C285" s="34"/>
      <c r="D285" s="34"/>
      <c r="E285" s="6" t="s">
        <v>155</v>
      </c>
      <c r="F285" s="31"/>
      <c r="G285" s="31"/>
      <c r="H285" s="31"/>
      <c r="I285" s="31"/>
      <c r="J285" s="31"/>
      <c r="K285" s="31"/>
      <c r="L285" s="31"/>
    </row>
    <row r="286" spans="1:12">
      <c r="A286" s="40">
        <v>3021</v>
      </c>
      <c r="B286" s="34" t="s">
        <v>15</v>
      </c>
      <c r="C286" s="34">
        <v>2</v>
      </c>
      <c r="D286" s="34">
        <v>1</v>
      </c>
      <c r="E286" s="6" t="s">
        <v>353</v>
      </c>
      <c r="F286" s="31">
        <f>SUM(G286:H286)</f>
        <v>0</v>
      </c>
      <c r="G286" s="31"/>
      <c r="H286" s="31"/>
      <c r="I286" s="31">
        <v>0</v>
      </c>
      <c r="J286" s="31">
        <v>0</v>
      </c>
      <c r="K286" s="31">
        <v>0</v>
      </c>
      <c r="L286" s="31">
        <v>0</v>
      </c>
    </row>
    <row r="287" spans="1:12">
      <c r="A287" s="40">
        <v>3030</v>
      </c>
      <c r="B287" s="34" t="s">
        <v>15</v>
      </c>
      <c r="C287" s="34">
        <v>3</v>
      </c>
      <c r="D287" s="34">
        <v>0</v>
      </c>
      <c r="E287" s="6" t="s">
        <v>354</v>
      </c>
      <c r="F287" s="31">
        <f>+F289</f>
        <v>2500</v>
      </c>
      <c r="G287" s="31">
        <f t="shared" ref="G287:L287" si="19">+G289</f>
        <v>2500</v>
      </c>
      <c r="H287" s="31">
        <f t="shared" si="19"/>
        <v>0</v>
      </c>
      <c r="I287" s="31">
        <f t="shared" si="19"/>
        <v>0</v>
      </c>
      <c r="J287" s="31">
        <f t="shared" si="19"/>
        <v>0</v>
      </c>
      <c r="K287" s="31">
        <f t="shared" si="19"/>
        <v>0</v>
      </c>
      <c r="L287" s="31">
        <f t="shared" si="19"/>
        <v>2500</v>
      </c>
    </row>
    <row r="288" spans="1:12" s="39" customFormat="1">
      <c r="A288" s="40"/>
      <c r="B288" s="34"/>
      <c r="C288" s="34"/>
      <c r="D288" s="34"/>
      <c r="E288" s="6" t="s">
        <v>155</v>
      </c>
      <c r="F288" s="31"/>
      <c r="G288" s="31"/>
      <c r="H288" s="31"/>
      <c r="I288" s="31"/>
      <c r="J288" s="31"/>
      <c r="K288" s="31"/>
      <c r="L288" s="31"/>
    </row>
    <row r="289" spans="1:12" s="39" customFormat="1">
      <c r="A289" s="40">
        <v>3031</v>
      </c>
      <c r="B289" s="34" t="s">
        <v>15</v>
      </c>
      <c r="C289" s="34">
        <v>3</v>
      </c>
      <c r="D289" s="34" t="s">
        <v>4</v>
      </c>
      <c r="E289" s="6" t="s">
        <v>354</v>
      </c>
      <c r="F289" s="31">
        <f>+'4Gorcarakan ev tntesagitakan'!H725</f>
        <v>2500</v>
      </c>
      <c r="G289" s="31">
        <f>+'4Gorcarakan ev tntesagitakan'!I725</f>
        <v>2500</v>
      </c>
      <c r="H289" s="31"/>
      <c r="I289" s="31">
        <f>+'4Gorcarakan ev tntesagitakan'!K725</f>
        <v>0</v>
      </c>
      <c r="J289" s="31">
        <f>+'4Gorcarakan ev tntesagitakan'!L725</f>
        <v>0</v>
      </c>
      <c r="K289" s="31">
        <f>+'4Gorcarakan ev tntesagitakan'!M725</f>
        <v>0</v>
      </c>
      <c r="L289" s="31">
        <f>+'4Gorcarakan ev tntesagitakan'!N725</f>
        <v>2500</v>
      </c>
    </row>
    <row r="290" spans="1:12">
      <c r="A290" s="40">
        <v>3040</v>
      </c>
      <c r="B290" s="34" t="s">
        <v>15</v>
      </c>
      <c r="C290" s="34">
        <v>4</v>
      </c>
      <c r="D290" s="34">
        <v>0</v>
      </c>
      <c r="E290" s="6" t="s">
        <v>355</v>
      </c>
      <c r="F290" s="31">
        <f>+F292</f>
        <v>15000</v>
      </c>
      <c r="G290" s="31">
        <f>+G292</f>
        <v>15000</v>
      </c>
      <c r="H290" s="31">
        <f>+H292</f>
        <v>0</v>
      </c>
      <c r="I290" s="31">
        <f>+'4Gorcarakan ev tntesagitakan'!K731</f>
        <v>0</v>
      </c>
      <c r="J290" s="31">
        <f>+'4Gorcarakan ev tntesagitakan'!L731</f>
        <v>0</v>
      </c>
      <c r="K290" s="31">
        <f>+'4Gorcarakan ev tntesagitakan'!M731</f>
        <v>0</v>
      </c>
      <c r="L290" s="31">
        <f>+'4Gorcarakan ev tntesagitakan'!N731</f>
        <v>15000</v>
      </c>
    </row>
    <row r="291" spans="1:12" s="39" customFormat="1">
      <c r="A291" s="40"/>
      <c r="B291" s="34"/>
      <c r="C291" s="34"/>
      <c r="D291" s="34"/>
      <c r="E291" s="6" t="s">
        <v>155</v>
      </c>
      <c r="F291" s="31"/>
      <c r="G291" s="31"/>
      <c r="H291" s="31"/>
      <c r="I291" s="31"/>
      <c r="J291" s="31"/>
      <c r="K291" s="31"/>
      <c r="L291" s="31"/>
    </row>
    <row r="292" spans="1:12">
      <c r="A292" s="40">
        <v>3041</v>
      </c>
      <c r="B292" s="34" t="s">
        <v>15</v>
      </c>
      <c r="C292" s="34">
        <v>4</v>
      </c>
      <c r="D292" s="34">
        <v>1</v>
      </c>
      <c r="E292" s="6" t="s">
        <v>355</v>
      </c>
      <c r="F292" s="31">
        <f>+'4Gorcarakan ev tntesagitakan'!H731</f>
        <v>15000</v>
      </c>
      <c r="G292" s="31">
        <f>+'4Gorcarakan ev tntesagitakan'!I731</f>
        <v>15000</v>
      </c>
      <c r="H292" s="31">
        <f>+'4Gorcarakan ev tntesagitakan'!J731</f>
        <v>0</v>
      </c>
      <c r="I292" s="31">
        <f>+'4Gorcarakan ev tntesagitakan'!K731</f>
        <v>0</v>
      </c>
      <c r="J292" s="31">
        <f>+'4Gorcarakan ev tntesagitakan'!L731</f>
        <v>0</v>
      </c>
      <c r="K292" s="31">
        <f>+'4Gorcarakan ev tntesagitakan'!M731</f>
        <v>0</v>
      </c>
      <c r="L292" s="31">
        <f>+'4Gorcarakan ev tntesagitakan'!N731</f>
        <v>15000</v>
      </c>
    </row>
    <row r="293" spans="1:12">
      <c r="A293" s="40">
        <v>3050</v>
      </c>
      <c r="B293" s="34" t="s">
        <v>15</v>
      </c>
      <c r="C293" s="34">
        <v>5</v>
      </c>
      <c r="D293" s="34">
        <v>0</v>
      </c>
      <c r="E293" s="6" t="s">
        <v>356</v>
      </c>
      <c r="F293" s="31">
        <f>SUM(F295)</f>
        <v>0</v>
      </c>
      <c r="G293" s="31">
        <f>SUM(G295)</f>
        <v>0</v>
      </c>
      <c r="H293" s="31">
        <f>SUM(H295)</f>
        <v>0</v>
      </c>
      <c r="I293" s="31">
        <v>0</v>
      </c>
      <c r="J293" s="31">
        <v>0</v>
      </c>
      <c r="K293" s="31">
        <v>0</v>
      </c>
      <c r="L293" s="31">
        <v>0</v>
      </c>
    </row>
    <row r="294" spans="1:12" s="39" customFormat="1">
      <c r="A294" s="40"/>
      <c r="B294" s="34"/>
      <c r="C294" s="34"/>
      <c r="D294" s="34"/>
      <c r="E294" s="6" t="s">
        <v>155</v>
      </c>
      <c r="F294" s="31"/>
      <c r="G294" s="31"/>
      <c r="H294" s="31"/>
      <c r="I294" s="31"/>
      <c r="J294" s="31"/>
      <c r="K294" s="31"/>
      <c r="L294" s="31"/>
    </row>
    <row r="295" spans="1:12">
      <c r="A295" s="40">
        <v>3051</v>
      </c>
      <c r="B295" s="34" t="s">
        <v>15</v>
      </c>
      <c r="C295" s="34">
        <v>5</v>
      </c>
      <c r="D295" s="34">
        <v>1</v>
      </c>
      <c r="E295" s="6" t="s">
        <v>356</v>
      </c>
      <c r="F295" s="31">
        <f>SUM(G295:H295)</f>
        <v>0</v>
      </c>
      <c r="G295" s="31"/>
      <c r="H295" s="31"/>
      <c r="I295" s="31">
        <v>0</v>
      </c>
      <c r="J295" s="31">
        <v>0</v>
      </c>
      <c r="K295" s="31">
        <v>0</v>
      </c>
      <c r="L295" s="31">
        <v>0</v>
      </c>
    </row>
    <row r="296" spans="1:12">
      <c r="A296" s="40">
        <v>3060</v>
      </c>
      <c r="B296" s="34" t="s">
        <v>15</v>
      </c>
      <c r="C296" s="34">
        <v>6</v>
      </c>
      <c r="D296" s="34">
        <v>0</v>
      </c>
      <c r="E296" s="6" t="s">
        <v>357</v>
      </c>
      <c r="F296" s="31">
        <f>+F298</f>
        <v>10000</v>
      </c>
      <c r="G296" s="31">
        <f t="shared" ref="G296:L296" si="20">+G298</f>
        <v>10000</v>
      </c>
      <c r="H296" s="31">
        <f t="shared" si="20"/>
        <v>0</v>
      </c>
      <c r="I296" s="31">
        <f t="shared" si="20"/>
        <v>0</v>
      </c>
      <c r="J296" s="31">
        <f t="shared" si="20"/>
        <v>0</v>
      </c>
      <c r="K296" s="31">
        <f t="shared" si="20"/>
        <v>0</v>
      </c>
      <c r="L296" s="31">
        <f t="shared" si="20"/>
        <v>10000</v>
      </c>
    </row>
    <row r="297" spans="1:12" s="39" customFormat="1">
      <c r="A297" s="40"/>
      <c r="B297" s="34"/>
      <c r="C297" s="34"/>
      <c r="D297" s="34"/>
      <c r="E297" s="6" t="s">
        <v>155</v>
      </c>
      <c r="F297" s="31"/>
      <c r="G297" s="31"/>
      <c r="H297" s="31"/>
      <c r="I297" s="31"/>
      <c r="J297" s="31"/>
      <c r="K297" s="31"/>
      <c r="L297" s="31"/>
    </row>
    <row r="298" spans="1:12">
      <c r="A298" s="40">
        <v>3061</v>
      </c>
      <c r="B298" s="34" t="s">
        <v>15</v>
      </c>
      <c r="C298" s="34">
        <v>6</v>
      </c>
      <c r="D298" s="34">
        <v>1</v>
      </c>
      <c r="E298" s="6" t="s">
        <v>357</v>
      </c>
      <c r="F298" s="31">
        <f>+'4Gorcarakan ev tntesagitakan'!H740</f>
        <v>10000</v>
      </c>
      <c r="G298" s="31">
        <f>+'4Gorcarakan ev tntesagitakan'!I740</f>
        <v>10000</v>
      </c>
      <c r="H298" s="31">
        <f>+'4Gorcarakan ev tntesagitakan'!J740</f>
        <v>0</v>
      </c>
      <c r="I298" s="31">
        <f>+'4Gorcarakan ev tntesagitakan'!K740</f>
        <v>0</v>
      </c>
      <c r="J298" s="31">
        <f>+'4Gorcarakan ev tntesagitakan'!L740</f>
        <v>0</v>
      </c>
      <c r="K298" s="31">
        <f>+'4Gorcarakan ev tntesagitakan'!M740</f>
        <v>0</v>
      </c>
      <c r="L298" s="31">
        <f>+'4Gorcarakan ev tntesagitakan'!N740</f>
        <v>10000</v>
      </c>
    </row>
    <row r="299" spans="1:12" ht="27">
      <c r="A299" s="40">
        <v>3070</v>
      </c>
      <c r="B299" s="34" t="s">
        <v>15</v>
      </c>
      <c r="C299" s="34">
        <v>7</v>
      </c>
      <c r="D299" s="34">
        <v>0</v>
      </c>
      <c r="E299" s="6" t="s">
        <v>358</v>
      </c>
      <c r="F299" s="31">
        <f>+F301</f>
        <v>20500</v>
      </c>
      <c r="G299" s="31">
        <f t="shared" ref="G299:L299" si="21">+G301</f>
        <v>20500</v>
      </c>
      <c r="H299" s="31">
        <f t="shared" si="21"/>
        <v>0</v>
      </c>
      <c r="I299" s="31">
        <f t="shared" si="21"/>
        <v>0</v>
      </c>
      <c r="J299" s="31">
        <f t="shared" si="21"/>
        <v>0</v>
      </c>
      <c r="K299" s="31">
        <f t="shared" si="21"/>
        <v>0</v>
      </c>
      <c r="L299" s="31">
        <f t="shared" si="21"/>
        <v>20500</v>
      </c>
    </row>
    <row r="300" spans="1:12" s="39" customFormat="1">
      <c r="A300" s="40"/>
      <c r="B300" s="34"/>
      <c r="C300" s="34"/>
      <c r="D300" s="34"/>
      <c r="E300" s="6" t="s">
        <v>155</v>
      </c>
      <c r="F300" s="31"/>
      <c r="G300" s="31"/>
      <c r="H300" s="31"/>
      <c r="I300" s="31"/>
      <c r="J300" s="31"/>
      <c r="K300" s="31"/>
      <c r="L300" s="31"/>
    </row>
    <row r="301" spans="1:12" ht="27">
      <c r="A301" s="40">
        <v>3071</v>
      </c>
      <c r="B301" s="34" t="s">
        <v>15</v>
      </c>
      <c r="C301" s="34">
        <v>7</v>
      </c>
      <c r="D301" s="34">
        <v>1</v>
      </c>
      <c r="E301" s="6" t="s">
        <v>358</v>
      </c>
      <c r="F301" s="31">
        <f>+'4Gorcarakan ev tntesagitakan'!H747</f>
        <v>20500</v>
      </c>
      <c r="G301" s="31">
        <f>+'4Gorcarakan ev tntesagitakan'!I747</f>
        <v>20500</v>
      </c>
      <c r="H301" s="31">
        <f>+'4Gorcarakan ev tntesagitakan'!J747</f>
        <v>0</v>
      </c>
      <c r="I301" s="31">
        <f>+'4Gorcarakan ev tntesagitakan'!K747</f>
        <v>0</v>
      </c>
      <c r="J301" s="31">
        <f>+'4Gorcarakan ev tntesagitakan'!L747</f>
        <v>0</v>
      </c>
      <c r="K301" s="31">
        <f>+'4Gorcarakan ev tntesagitakan'!M747</f>
        <v>0</v>
      </c>
      <c r="L301" s="31">
        <f>+'4Gorcarakan ev tntesagitakan'!N747</f>
        <v>20500</v>
      </c>
    </row>
    <row r="302" spans="1:12" ht="27">
      <c r="A302" s="40">
        <v>3080</v>
      </c>
      <c r="B302" s="34" t="s">
        <v>15</v>
      </c>
      <c r="C302" s="34">
        <v>8</v>
      </c>
      <c r="D302" s="34">
        <v>0</v>
      </c>
      <c r="E302" s="6" t="s">
        <v>359</v>
      </c>
      <c r="F302" s="31">
        <f>SUM(F304)</f>
        <v>0</v>
      </c>
      <c r="G302" s="31">
        <f>SUM(G304)</f>
        <v>0</v>
      </c>
      <c r="H302" s="31">
        <f>SUM(H304)</f>
        <v>0</v>
      </c>
      <c r="I302" s="31">
        <v>0</v>
      </c>
      <c r="J302" s="31">
        <v>0</v>
      </c>
      <c r="K302" s="31">
        <v>0</v>
      </c>
      <c r="L302" s="31">
        <v>0</v>
      </c>
    </row>
    <row r="303" spans="1:12" s="39" customFormat="1">
      <c r="A303" s="40"/>
      <c r="B303" s="34"/>
      <c r="C303" s="34"/>
      <c r="D303" s="34"/>
      <c r="E303" s="6" t="s">
        <v>155</v>
      </c>
      <c r="F303" s="31"/>
      <c r="G303" s="31"/>
      <c r="H303" s="31"/>
      <c r="I303" s="31"/>
      <c r="J303" s="31"/>
      <c r="K303" s="31"/>
      <c r="L303" s="31"/>
    </row>
    <row r="304" spans="1:12" ht="27">
      <c r="A304" s="40">
        <v>3081</v>
      </c>
      <c r="B304" s="34" t="s">
        <v>15</v>
      </c>
      <c r="C304" s="34">
        <v>8</v>
      </c>
      <c r="D304" s="34">
        <v>1</v>
      </c>
      <c r="E304" s="6" t="s">
        <v>359</v>
      </c>
      <c r="F304" s="31">
        <f>SUM(G304:H304)</f>
        <v>0</v>
      </c>
      <c r="G304" s="31"/>
      <c r="H304" s="31"/>
      <c r="I304" s="31">
        <v>0</v>
      </c>
      <c r="J304" s="31">
        <v>0</v>
      </c>
      <c r="K304" s="31">
        <v>0</v>
      </c>
      <c r="L304" s="31">
        <v>0</v>
      </c>
    </row>
    <row r="305" spans="1:12" s="39" customFormat="1">
      <c r="A305" s="40"/>
      <c r="B305" s="34"/>
      <c r="C305" s="34"/>
      <c r="D305" s="34"/>
      <c r="E305" s="6" t="s">
        <v>155</v>
      </c>
      <c r="F305" s="31"/>
      <c r="G305" s="31"/>
      <c r="H305" s="31"/>
      <c r="I305" s="31"/>
      <c r="J305" s="31"/>
      <c r="K305" s="31"/>
      <c r="L305" s="31"/>
    </row>
    <row r="306" spans="1:12" ht="27">
      <c r="A306" s="40">
        <v>3090</v>
      </c>
      <c r="B306" s="34" t="s">
        <v>15</v>
      </c>
      <c r="C306" s="34">
        <v>9</v>
      </c>
      <c r="D306" s="34">
        <v>0</v>
      </c>
      <c r="E306" s="6" t="s">
        <v>360</v>
      </c>
      <c r="F306" s="31">
        <f>+F308</f>
        <v>0</v>
      </c>
      <c r="G306" s="31">
        <f t="shared" ref="G306:L306" si="22">+G308</f>
        <v>0</v>
      </c>
      <c r="H306" s="31"/>
      <c r="I306" s="31">
        <f t="shared" si="22"/>
        <v>0</v>
      </c>
      <c r="J306" s="31">
        <f t="shared" si="22"/>
        <v>0</v>
      </c>
      <c r="K306" s="31">
        <f t="shared" si="22"/>
        <v>0</v>
      </c>
      <c r="L306" s="31">
        <f t="shared" si="22"/>
        <v>0</v>
      </c>
    </row>
    <row r="307" spans="1:12" s="39" customFormat="1">
      <c r="A307" s="40"/>
      <c r="B307" s="34"/>
      <c r="C307" s="34"/>
      <c r="D307" s="34"/>
      <c r="E307" s="6" t="s">
        <v>155</v>
      </c>
      <c r="F307" s="31"/>
      <c r="G307" s="31"/>
      <c r="H307" s="31"/>
      <c r="I307" s="31"/>
      <c r="J307" s="31"/>
      <c r="K307" s="31"/>
      <c r="L307" s="31"/>
    </row>
    <row r="308" spans="1:12" ht="27">
      <c r="A308" s="40">
        <v>3091</v>
      </c>
      <c r="B308" s="34" t="s">
        <v>15</v>
      </c>
      <c r="C308" s="34">
        <v>9</v>
      </c>
      <c r="D308" s="34">
        <v>1</v>
      </c>
      <c r="E308" s="6" t="s">
        <v>360</v>
      </c>
      <c r="F308" s="31">
        <f>+'4Gorcarakan ev tntesagitakan'!H760</f>
        <v>0</v>
      </c>
      <c r="G308" s="31">
        <f>+'4Gorcarakan ev tntesagitakan'!I760</f>
        <v>0</v>
      </c>
      <c r="H308" s="31"/>
      <c r="I308" s="31">
        <f>+'4Gorcarakan ev tntesagitakan'!K760</f>
        <v>0</v>
      </c>
      <c r="J308" s="31">
        <f>+'4Gorcarakan ev tntesagitakan'!L760</f>
        <v>0</v>
      </c>
      <c r="K308" s="31">
        <f>+'4Gorcarakan ev tntesagitakan'!M760</f>
        <v>0</v>
      </c>
      <c r="L308" s="31">
        <f>+'4Gorcarakan ev tntesagitakan'!N760</f>
        <v>0</v>
      </c>
    </row>
    <row r="309" spans="1:12" ht="40.5">
      <c r="A309" s="40">
        <v>3092</v>
      </c>
      <c r="B309" s="34" t="s">
        <v>15</v>
      </c>
      <c r="C309" s="34">
        <v>9</v>
      </c>
      <c r="D309" s="34">
        <v>2</v>
      </c>
      <c r="E309" s="6" t="s">
        <v>361</v>
      </c>
      <c r="F309" s="31"/>
      <c r="G309" s="31"/>
      <c r="H309" s="31"/>
      <c r="I309" s="31">
        <v>0</v>
      </c>
      <c r="J309" s="31">
        <v>0</v>
      </c>
      <c r="K309" s="31">
        <v>0</v>
      </c>
      <c r="L309" s="31">
        <v>0</v>
      </c>
    </row>
    <row r="310" spans="1:12" s="36" customFormat="1" ht="27">
      <c r="A310" s="41">
        <v>3100</v>
      </c>
      <c r="B310" s="34" t="s">
        <v>16</v>
      </c>
      <c r="C310" s="34">
        <v>0</v>
      </c>
      <c r="D310" s="34">
        <v>0</v>
      </c>
      <c r="E310" s="7" t="s">
        <v>362</v>
      </c>
      <c r="F310" s="31"/>
      <c r="G310" s="31">
        <f t="shared" ref="G310:L310" si="23">+G312</f>
        <v>701344.75636007567</v>
      </c>
      <c r="H310" s="31">
        <f t="shared" si="23"/>
        <v>701344.75636007567</v>
      </c>
      <c r="I310" s="31">
        <f t="shared" si="23"/>
        <v>0</v>
      </c>
      <c r="J310" s="31">
        <f t="shared" si="23"/>
        <v>0</v>
      </c>
      <c r="K310" s="31">
        <f t="shared" si="23"/>
        <v>0</v>
      </c>
      <c r="L310" s="31">
        <f t="shared" si="23"/>
        <v>701344.75636007567</v>
      </c>
    </row>
    <row r="311" spans="1:12">
      <c r="A311" s="41"/>
      <c r="B311" s="34"/>
      <c r="C311" s="34"/>
      <c r="D311" s="34"/>
      <c r="E311" s="6" t="s">
        <v>153</v>
      </c>
      <c r="F311" s="31"/>
      <c r="G311" s="31"/>
      <c r="H311" s="31"/>
      <c r="I311" s="31"/>
      <c r="J311" s="31"/>
      <c r="K311" s="31"/>
      <c r="L311" s="31"/>
    </row>
    <row r="312" spans="1:12" ht="27">
      <c r="A312" s="41">
        <v>3110</v>
      </c>
      <c r="B312" s="34" t="s">
        <v>16</v>
      </c>
      <c r="C312" s="34">
        <v>1</v>
      </c>
      <c r="D312" s="34">
        <v>0</v>
      </c>
      <c r="E312" s="7" t="s">
        <v>363</v>
      </c>
      <c r="F312" s="31"/>
      <c r="G312" s="31">
        <f t="shared" ref="G312:L312" si="24">+G314</f>
        <v>701344.75636007567</v>
      </c>
      <c r="H312" s="31">
        <f t="shared" si="24"/>
        <v>701344.75636007567</v>
      </c>
      <c r="I312" s="31">
        <f t="shared" si="24"/>
        <v>0</v>
      </c>
      <c r="J312" s="31">
        <f t="shared" si="24"/>
        <v>0</v>
      </c>
      <c r="K312" s="31">
        <f t="shared" si="24"/>
        <v>0</v>
      </c>
      <c r="L312" s="31">
        <f t="shared" si="24"/>
        <v>701344.75636007567</v>
      </c>
    </row>
    <row r="313" spans="1:12" s="39" customFormat="1">
      <c r="A313" s="41"/>
      <c r="B313" s="34"/>
      <c r="C313" s="34"/>
      <c r="D313" s="34"/>
      <c r="E313" s="6" t="s">
        <v>155</v>
      </c>
      <c r="F313" s="31"/>
      <c r="G313" s="31"/>
      <c r="H313" s="31"/>
      <c r="I313" s="31"/>
      <c r="J313" s="31"/>
      <c r="K313" s="31"/>
      <c r="L313" s="31"/>
    </row>
    <row r="314" spans="1:12" ht="18" thickBot="1">
      <c r="A314" s="42">
        <v>3112</v>
      </c>
      <c r="B314" s="34" t="s">
        <v>16</v>
      </c>
      <c r="C314" s="34">
        <v>1</v>
      </c>
      <c r="D314" s="34">
        <v>2</v>
      </c>
      <c r="E314" s="7" t="s">
        <v>364</v>
      </c>
      <c r="F314" s="31"/>
      <c r="G314" s="31">
        <f>+'4Gorcarakan ev tntesagitakan'!I780</f>
        <v>701344.75636007567</v>
      </c>
      <c r="H314" s="31">
        <f>+'4Gorcarakan ev tntesagitakan'!J780</f>
        <v>701344.75636007567</v>
      </c>
      <c r="I314" s="31">
        <f>+'4Gorcarakan ev tntesagitakan'!K780</f>
        <v>0</v>
      </c>
      <c r="J314" s="31">
        <f>+'4Gorcarakan ev tntesagitakan'!L780</f>
        <v>0</v>
      </c>
      <c r="K314" s="31">
        <f>+'4Gorcarakan ev tntesagitakan'!M780</f>
        <v>0</v>
      </c>
      <c r="L314" s="31">
        <f>+'4Gorcarakan ev tntesagitakan'!N780</f>
        <v>701344.75636007567</v>
      </c>
    </row>
    <row r="315" spans="1:12">
      <c r="B315" s="44"/>
      <c r="C315" s="45"/>
      <c r="D315" s="46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autoFilter ref="A15:AC314"/>
  <mergeCells count="18">
    <mergeCell ref="F9:H9"/>
    <mergeCell ref="E2:H2"/>
    <mergeCell ref="E3:H3"/>
    <mergeCell ref="E4:H4"/>
    <mergeCell ref="E5:H5"/>
    <mergeCell ref="E6:H6"/>
    <mergeCell ref="E7:H7"/>
    <mergeCell ref="E8:H8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2" right="0.2" top="0.25" bottom="0.25" header="0" footer="0"/>
  <pageSetup paperSize="9" scale="8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236"/>
  <sheetViews>
    <sheetView topLeftCell="A2" workbookViewId="0">
      <selection activeCell="C1" sqref="C1:F8"/>
    </sheetView>
  </sheetViews>
  <sheetFormatPr defaultColWidth="0" defaultRowHeight="13.5"/>
  <cols>
    <col min="1" max="1" width="10.28515625" style="2" customWidth="1"/>
    <col min="2" max="2" width="50.42578125" style="20" bestFit="1" customWidth="1"/>
    <col min="3" max="3" width="5.28515625" style="63" bestFit="1" customWidth="1"/>
    <col min="4" max="4" width="16.140625" style="2" customWidth="1"/>
    <col min="5" max="6" width="13.42578125" style="2" customWidth="1"/>
    <col min="7" max="10" width="13.42578125" style="2" hidden="1" customWidth="1"/>
    <col min="11" max="11" width="12.85546875" style="2" hidden="1" customWidth="1"/>
    <col min="12" max="12" width="11" style="2" hidden="1" customWidth="1"/>
    <col min="13" max="13" width="9.7109375" style="2" hidden="1" customWidth="1"/>
    <col min="14" max="14" width="8.7109375" style="2" hidden="1" customWidth="1"/>
    <col min="15" max="15" width="9" style="2" hidden="1" customWidth="1"/>
    <col min="16" max="17" width="9.7109375" style="2" hidden="1" customWidth="1"/>
    <col min="18" max="16384" width="9.140625" style="2" hidden="1"/>
  </cols>
  <sheetData>
    <row r="1" spans="1:16">
      <c r="C1" s="247"/>
      <c r="D1" s="247"/>
      <c r="E1" s="247"/>
      <c r="F1" s="247"/>
      <c r="G1" s="263" t="s">
        <v>861</v>
      </c>
      <c r="H1" s="263"/>
      <c r="I1" s="263"/>
      <c r="J1" s="263"/>
      <c r="K1" s="208"/>
    </row>
    <row r="2" spans="1:16" s="92" customFormat="1">
      <c r="A2" s="145"/>
      <c r="C2" s="262"/>
      <c r="D2" s="262"/>
      <c r="E2" s="262"/>
      <c r="F2" s="262"/>
      <c r="G2" s="262" t="s">
        <v>600</v>
      </c>
      <c r="H2" s="262"/>
      <c r="I2" s="262"/>
      <c r="J2" s="262"/>
    </row>
    <row r="3" spans="1:16" s="92" customFormat="1">
      <c r="A3" s="145"/>
      <c r="C3" s="262"/>
      <c r="D3" s="262"/>
      <c r="E3" s="262"/>
      <c r="F3" s="262"/>
      <c r="G3" s="262" t="s">
        <v>855</v>
      </c>
      <c r="H3" s="262"/>
      <c r="I3" s="262"/>
      <c r="J3" s="262"/>
    </row>
    <row r="4" spans="1:16" s="92" customFormat="1">
      <c r="A4" s="145"/>
      <c r="C4" s="262"/>
      <c r="D4" s="262"/>
      <c r="E4" s="262"/>
      <c r="F4" s="262"/>
      <c r="G4" s="261" t="s">
        <v>866</v>
      </c>
      <c r="H4" s="261"/>
      <c r="I4" s="261"/>
      <c r="J4" s="261"/>
    </row>
    <row r="5" spans="1:16" s="92" customFormat="1" ht="27" customHeight="1">
      <c r="A5" s="145"/>
      <c r="C5" s="275"/>
      <c r="D5" s="275"/>
      <c r="E5" s="275"/>
      <c r="F5" s="275"/>
      <c r="G5" s="263" t="s">
        <v>857</v>
      </c>
      <c r="H5" s="263"/>
      <c r="I5" s="263"/>
      <c r="J5" s="263"/>
    </row>
    <row r="6" spans="1:16" s="92" customFormat="1">
      <c r="A6" s="145"/>
      <c r="C6" s="262"/>
      <c r="D6" s="262"/>
      <c r="E6" s="262"/>
      <c r="F6" s="262"/>
      <c r="G6" s="262" t="s">
        <v>862</v>
      </c>
      <c r="H6" s="262"/>
      <c r="I6" s="262"/>
      <c r="J6" s="262"/>
    </row>
    <row r="7" spans="1:16" s="92" customFormat="1">
      <c r="A7" s="145"/>
      <c r="C7" s="262"/>
      <c r="D7" s="262"/>
      <c r="E7" s="262"/>
      <c r="F7" s="262"/>
      <c r="G7" s="262" t="s">
        <v>858</v>
      </c>
      <c r="H7" s="262"/>
      <c r="I7" s="262"/>
      <c r="J7" s="262"/>
    </row>
    <row r="8" spans="1:16" s="92" customFormat="1">
      <c r="A8" s="145"/>
      <c r="C8" s="262"/>
      <c r="D8" s="262"/>
      <c r="E8" s="262"/>
      <c r="F8" s="262"/>
      <c r="G8" s="261" t="s">
        <v>863</v>
      </c>
      <c r="H8" s="261"/>
      <c r="I8" s="261"/>
      <c r="J8" s="261"/>
    </row>
    <row r="9" spans="1:16" s="20" customFormat="1" ht="12.75" customHeight="1">
      <c r="A9" s="18"/>
      <c r="B9" s="19"/>
      <c r="C9" s="18"/>
      <c r="E9" s="18"/>
      <c r="F9" s="18"/>
      <c r="L9" s="209"/>
    </row>
    <row r="10" spans="1:16" ht="17.25">
      <c r="A10" s="277" t="s">
        <v>603</v>
      </c>
      <c r="B10" s="277"/>
      <c r="C10" s="277"/>
      <c r="D10" s="277"/>
      <c r="E10" s="277"/>
      <c r="F10" s="277"/>
      <c r="G10" s="277"/>
      <c r="H10" s="20"/>
      <c r="I10" s="20"/>
      <c r="J10" s="20"/>
      <c r="K10" s="20"/>
      <c r="L10" s="209"/>
    </row>
    <row r="11" spans="1:16" ht="32.25" customHeight="1">
      <c r="A11" s="276" t="s">
        <v>140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43"/>
      <c r="L11" s="20"/>
    </row>
    <row r="12" spans="1:16" ht="17.25">
      <c r="A12" s="243"/>
      <c r="B12" s="243"/>
      <c r="C12" s="243"/>
      <c r="D12" s="210"/>
      <c r="E12" s="210"/>
      <c r="F12" s="210"/>
      <c r="G12" s="210"/>
      <c r="H12" s="210"/>
      <c r="I12" s="210"/>
      <c r="J12" s="210"/>
      <c r="K12" s="210"/>
      <c r="L12" s="20"/>
      <c r="O12" s="163"/>
    </row>
    <row r="13" spans="1:16" ht="16.5" customHeight="1">
      <c r="A13" s="211"/>
      <c r="B13" s="51"/>
      <c r="C13" s="51"/>
      <c r="D13" s="211"/>
      <c r="E13" s="278" t="s">
        <v>18</v>
      </c>
      <c r="F13" s="278"/>
      <c r="L13" s="20"/>
      <c r="M13" s="163"/>
      <c r="N13" s="163"/>
      <c r="O13" s="163"/>
      <c r="P13" s="163"/>
    </row>
    <row r="14" spans="1:16" ht="17.25" customHeight="1">
      <c r="A14" s="279" t="s">
        <v>371</v>
      </c>
      <c r="B14" s="272" t="s">
        <v>372</v>
      </c>
      <c r="C14" s="272"/>
      <c r="D14" s="272" t="s">
        <v>368</v>
      </c>
      <c r="E14" s="272" t="s">
        <v>153</v>
      </c>
      <c r="F14" s="272"/>
      <c r="G14" s="267" t="s">
        <v>367</v>
      </c>
      <c r="H14" s="268"/>
      <c r="I14" s="268"/>
      <c r="J14" s="269"/>
      <c r="K14" s="142"/>
      <c r="L14" s="20"/>
    </row>
    <row r="15" spans="1:16" ht="27">
      <c r="A15" s="279"/>
      <c r="B15" s="272"/>
      <c r="C15" s="272"/>
      <c r="D15" s="272"/>
      <c r="E15" s="242" t="s">
        <v>369</v>
      </c>
      <c r="F15" s="242" t="s">
        <v>370</v>
      </c>
      <c r="G15" s="244" t="s">
        <v>186</v>
      </c>
      <c r="H15" s="244" t="s">
        <v>187</v>
      </c>
      <c r="I15" s="244" t="s">
        <v>188</v>
      </c>
      <c r="J15" s="244" t="s">
        <v>189</v>
      </c>
      <c r="K15" s="212"/>
      <c r="L15" s="20"/>
    </row>
    <row r="16" spans="1:16">
      <c r="A16" s="52">
        <v>1</v>
      </c>
      <c r="B16" s="53">
        <v>2</v>
      </c>
      <c r="C16" s="52" t="s">
        <v>6</v>
      </c>
      <c r="D16" s="244">
        <v>4</v>
      </c>
      <c r="E16" s="244">
        <v>5</v>
      </c>
      <c r="F16" s="242">
        <v>6</v>
      </c>
      <c r="G16" s="241">
        <v>7</v>
      </c>
      <c r="H16" s="242">
        <v>8</v>
      </c>
      <c r="I16" s="242">
        <v>9</v>
      </c>
      <c r="J16" s="242">
        <v>10</v>
      </c>
      <c r="K16" s="142"/>
      <c r="L16" s="20"/>
    </row>
    <row r="17" spans="1:17" ht="33">
      <c r="A17" s="53">
        <v>4000</v>
      </c>
      <c r="B17" s="69" t="s">
        <v>373</v>
      </c>
      <c r="C17" s="54"/>
      <c r="D17" s="22">
        <f>SUM(D19,D178,D213)</f>
        <v>7582105.4741629735</v>
      </c>
      <c r="E17" s="22">
        <f t="shared" ref="E17" si="0">SUM(E19,E178,E213)</f>
        <v>7582105.4741629791</v>
      </c>
      <c r="F17" s="22">
        <f>SUM(F178,F213)</f>
        <v>701344.75636007078</v>
      </c>
      <c r="G17" s="22">
        <f t="shared" ref="G17:J17" si="1">SUM(G19,G178,G213)</f>
        <v>-608000</v>
      </c>
      <c r="H17" s="22">
        <f t="shared" si="1"/>
        <v>-1250000</v>
      </c>
      <c r="I17" s="22">
        <f t="shared" si="1"/>
        <v>-1875000</v>
      </c>
      <c r="J17" s="22">
        <f t="shared" si="1"/>
        <v>7582105.4741629735</v>
      </c>
      <c r="K17" s="35">
        <f>+D17-'4Gorcarakan ev tntesagitakan'!H15</f>
        <v>0</v>
      </c>
      <c r="L17" s="35">
        <f>+E17-'4Gorcarakan ev tntesagitakan'!I15</f>
        <v>0</v>
      </c>
      <c r="M17" s="35">
        <f>+F17-'4Gorcarakan ev tntesagitakan'!J15</f>
        <v>0</v>
      </c>
      <c r="N17" s="35">
        <f>+G17-'4Gorcarakan ev tntesagitakan'!K15</f>
        <v>0</v>
      </c>
      <c r="O17" s="35">
        <f>+H17-'4Gorcarakan ev tntesagitakan'!L15</f>
        <v>0</v>
      </c>
      <c r="P17" s="35">
        <f>+I17-'4Gorcarakan ev tntesagitakan'!M15</f>
        <v>0</v>
      </c>
      <c r="Q17" s="35">
        <f>+J17-'4Gorcarakan ev tntesagitakan'!N15</f>
        <v>0</v>
      </c>
    </row>
    <row r="18" spans="1:17">
      <c r="A18" s="53"/>
      <c r="B18" s="12" t="s">
        <v>374</v>
      </c>
      <c r="C18" s="54"/>
      <c r="D18" s="22"/>
      <c r="E18" s="22"/>
      <c r="F18" s="22"/>
      <c r="G18" s="22"/>
      <c r="H18" s="22"/>
      <c r="I18" s="22"/>
      <c r="J18" s="22"/>
      <c r="K18" s="35"/>
      <c r="L18" s="20"/>
      <c r="M18" s="163"/>
    </row>
    <row r="19" spans="1:17" ht="63.75" customHeight="1">
      <c r="A19" s="53">
        <v>4050</v>
      </c>
      <c r="B19" s="9" t="s">
        <v>536</v>
      </c>
      <c r="C19" s="55" t="s">
        <v>19</v>
      </c>
      <c r="D19" s="22">
        <f>+D21+D34+D77+D92+D102+D134+D149</f>
        <v>6880760.7178029036</v>
      </c>
      <c r="E19" s="22">
        <f t="shared" ref="E19" si="2">+E21+E34+E77+E92+E102+E134+E149</f>
        <v>7582105.4741629791</v>
      </c>
      <c r="F19" s="22">
        <f>SUM(F21,F34,F77,F92,F102,F134,F149,)</f>
        <v>701344.75636007567</v>
      </c>
      <c r="G19" s="22">
        <f t="shared" ref="G19:J19" si="3">+G21+G34+G77+G92+G102+G134+G149</f>
        <v>17000</v>
      </c>
      <c r="H19" s="22">
        <f t="shared" si="3"/>
        <v>0</v>
      </c>
      <c r="I19" s="22">
        <f t="shared" si="3"/>
        <v>0</v>
      </c>
      <c r="J19" s="22">
        <f t="shared" si="3"/>
        <v>6880760.7178029036</v>
      </c>
      <c r="K19" s="35">
        <f>+D19-J19</f>
        <v>0</v>
      </c>
      <c r="L19" s="20"/>
      <c r="M19" s="163"/>
      <c r="O19" s="163"/>
    </row>
    <row r="20" spans="1:17">
      <c r="A20" s="53"/>
      <c r="B20" s="12" t="s">
        <v>374</v>
      </c>
      <c r="C20" s="54"/>
      <c r="D20" s="22"/>
      <c r="E20" s="22"/>
      <c r="F20" s="22"/>
      <c r="G20" s="22"/>
      <c r="H20" s="22"/>
      <c r="I20" s="22"/>
      <c r="J20" s="22"/>
      <c r="K20" s="35">
        <f t="shared" ref="K20:K83" si="4">+D20-J20</f>
        <v>0</v>
      </c>
      <c r="L20" s="20"/>
      <c r="M20" s="163"/>
    </row>
    <row r="21" spans="1:17" ht="37.5" customHeight="1">
      <c r="A21" s="53">
        <v>4100</v>
      </c>
      <c r="B21" s="8" t="s">
        <v>375</v>
      </c>
      <c r="C21" s="56" t="s">
        <v>19</v>
      </c>
      <c r="D21" s="22">
        <f>SUM(D23,D28,D31)</f>
        <v>2182834</v>
      </c>
      <c r="E21" s="22">
        <f>SUM(E23,E28,E31)</f>
        <v>2182834</v>
      </c>
      <c r="F21" s="22" t="s">
        <v>0</v>
      </c>
      <c r="G21" s="22">
        <f t="shared" ref="G21:J21" si="5">SUM(G23,G28,G31)</f>
        <v>0</v>
      </c>
      <c r="H21" s="22">
        <f t="shared" si="5"/>
        <v>0</v>
      </c>
      <c r="I21" s="22">
        <f t="shared" si="5"/>
        <v>0</v>
      </c>
      <c r="J21" s="22">
        <f t="shared" si="5"/>
        <v>2182834</v>
      </c>
      <c r="K21" s="35">
        <f t="shared" si="4"/>
        <v>0</v>
      </c>
      <c r="L21" s="20"/>
      <c r="M21" s="163"/>
    </row>
    <row r="22" spans="1:17">
      <c r="A22" s="53"/>
      <c r="B22" s="12" t="s">
        <v>374</v>
      </c>
      <c r="C22" s="54"/>
      <c r="D22" s="22"/>
      <c r="E22" s="22"/>
      <c r="F22" s="22"/>
      <c r="G22" s="22"/>
      <c r="H22" s="22"/>
      <c r="I22" s="22"/>
      <c r="J22" s="22"/>
      <c r="K22" s="35">
        <f t="shared" si="4"/>
        <v>0</v>
      </c>
      <c r="L22" s="20"/>
      <c r="M22" s="163"/>
    </row>
    <row r="23" spans="1:17" ht="27">
      <c r="A23" s="53">
        <v>4110</v>
      </c>
      <c r="B23" s="12" t="s">
        <v>376</v>
      </c>
      <c r="C23" s="56" t="s">
        <v>19</v>
      </c>
      <c r="D23" s="22">
        <f>SUM(D25:D27)</f>
        <v>2182834</v>
      </c>
      <c r="E23" s="22">
        <f>SUM(E25:E27)</f>
        <v>2182834</v>
      </c>
      <c r="F23" s="22" t="s">
        <v>1</v>
      </c>
      <c r="G23" s="22">
        <f t="shared" ref="G23:J23" si="6">SUM(G25:G27)</f>
        <v>0</v>
      </c>
      <c r="H23" s="22">
        <f t="shared" si="6"/>
        <v>0</v>
      </c>
      <c r="I23" s="22">
        <f t="shared" si="6"/>
        <v>0</v>
      </c>
      <c r="J23" s="22">
        <f t="shared" si="6"/>
        <v>2182834</v>
      </c>
      <c r="K23" s="35">
        <f t="shared" si="4"/>
        <v>0</v>
      </c>
      <c r="L23" s="20"/>
      <c r="M23" s="163"/>
    </row>
    <row r="24" spans="1:17">
      <c r="A24" s="53"/>
      <c r="B24" s="12" t="s">
        <v>155</v>
      </c>
      <c r="C24" s="56"/>
      <c r="D24" s="22"/>
      <c r="E24" s="22"/>
      <c r="F24" s="22"/>
      <c r="G24" s="22"/>
      <c r="H24" s="22"/>
      <c r="I24" s="22"/>
      <c r="J24" s="22"/>
      <c r="K24" s="35">
        <f t="shared" si="4"/>
        <v>0</v>
      </c>
      <c r="L24" s="20"/>
      <c r="M24" s="163"/>
    </row>
    <row r="25" spans="1:17">
      <c r="A25" s="53">
        <v>4111</v>
      </c>
      <c r="B25" s="10" t="s">
        <v>377</v>
      </c>
      <c r="C25" s="56" t="s">
        <v>20</v>
      </c>
      <c r="D25" s="22">
        <f>+'4Gorcarakan ev tntesagitakan'!H21+'4Gorcarakan ev tntesagitakan'!H80+'4Gorcarakan ev tntesagitakan'!H360+'4Gorcarakan ev tntesagitakan'!H400+'4Gorcarakan ev tntesagitakan'!H451+'4Gorcarakan ev tntesagitakan'!H762</f>
        <v>2182834</v>
      </c>
      <c r="E25" s="22">
        <f>+'4Gorcarakan ev tntesagitakan'!I21+'4Gorcarakan ev tntesagitakan'!I80+'4Gorcarakan ev tntesagitakan'!I360+'4Gorcarakan ev tntesagitakan'!I400+'4Gorcarakan ev tntesagitakan'!I451+'4Gorcarakan ev tntesagitakan'!I762</f>
        <v>2182834</v>
      </c>
      <c r="F25" s="22" t="s">
        <v>1</v>
      </c>
      <c r="G25" s="22">
        <f>+'4Gorcarakan ev tntesagitakan'!K21+'4Gorcarakan ev tntesagitakan'!K80+'4Gorcarakan ev tntesagitakan'!K360+'4Gorcarakan ev tntesagitakan'!K400+'4Gorcarakan ev tntesagitakan'!K451+'4Gorcarakan ev tntesagitakan'!K762</f>
        <v>0</v>
      </c>
      <c r="H25" s="22">
        <f>+'4Gorcarakan ev tntesagitakan'!L21+'4Gorcarakan ev tntesagitakan'!L80+'4Gorcarakan ev tntesagitakan'!L360+'4Gorcarakan ev tntesagitakan'!L400+'4Gorcarakan ev tntesagitakan'!L451+'4Gorcarakan ev tntesagitakan'!L762</f>
        <v>0</v>
      </c>
      <c r="I25" s="22">
        <f>+'4Gorcarakan ev tntesagitakan'!M21+'4Gorcarakan ev tntesagitakan'!M80+'4Gorcarakan ev tntesagitakan'!M360+'4Gorcarakan ev tntesagitakan'!M400+'4Gorcarakan ev tntesagitakan'!M451+'4Gorcarakan ev tntesagitakan'!M762</f>
        <v>0</v>
      </c>
      <c r="J25" s="22">
        <f>+'4Gorcarakan ev tntesagitakan'!N21+'4Gorcarakan ev tntesagitakan'!N80+'4Gorcarakan ev tntesagitakan'!N360+'4Gorcarakan ev tntesagitakan'!N400+'4Gorcarakan ev tntesagitakan'!N451+'4Gorcarakan ev tntesagitakan'!N762</f>
        <v>2182834</v>
      </c>
      <c r="K25" s="35">
        <f t="shared" si="4"/>
        <v>0</v>
      </c>
      <c r="L25" s="20"/>
      <c r="M25" s="163"/>
    </row>
    <row r="26" spans="1:17" ht="27">
      <c r="A26" s="53">
        <v>4112</v>
      </c>
      <c r="B26" s="10" t="s">
        <v>378</v>
      </c>
      <c r="C26" s="56" t="s">
        <v>21</v>
      </c>
      <c r="D26" s="22">
        <f>+'4Gorcarakan ev tntesagitakan'!H22</f>
        <v>0</v>
      </c>
      <c r="E26" s="22">
        <f>+'4Gorcarakan ev tntesagitakan'!I22</f>
        <v>0</v>
      </c>
      <c r="F26" s="22" t="s">
        <v>1</v>
      </c>
      <c r="G26" s="22">
        <f>+'4Gorcarakan ev tntesagitakan'!K22</f>
        <v>0</v>
      </c>
      <c r="H26" s="22">
        <f>+'4Gorcarakan ev tntesagitakan'!L22</f>
        <v>0</v>
      </c>
      <c r="I26" s="22">
        <f>+'4Gorcarakan ev tntesagitakan'!M22</f>
        <v>0</v>
      </c>
      <c r="J26" s="22">
        <f>+'4Gorcarakan ev tntesagitakan'!N22</f>
        <v>0</v>
      </c>
      <c r="K26" s="35">
        <f t="shared" si="4"/>
        <v>0</v>
      </c>
      <c r="L26" s="20"/>
      <c r="M26" s="163"/>
    </row>
    <row r="27" spans="1:17">
      <c r="A27" s="53">
        <v>4114</v>
      </c>
      <c r="B27" s="10" t="s">
        <v>379</v>
      </c>
      <c r="C27" s="56" t="s">
        <v>22</v>
      </c>
      <c r="D27" s="22"/>
      <c r="E27" s="22"/>
      <c r="F27" s="22" t="s">
        <v>1</v>
      </c>
      <c r="G27" s="22"/>
      <c r="H27" s="22"/>
      <c r="I27" s="22"/>
      <c r="J27" s="22"/>
      <c r="K27" s="35">
        <f t="shared" si="4"/>
        <v>0</v>
      </c>
      <c r="L27" s="20"/>
      <c r="M27" s="163"/>
    </row>
    <row r="28" spans="1:17" ht="27">
      <c r="A28" s="53">
        <v>4120</v>
      </c>
      <c r="B28" s="10" t="s">
        <v>380</v>
      </c>
      <c r="C28" s="56" t="s">
        <v>19</v>
      </c>
      <c r="D28" s="22">
        <f>SUM(D30)</f>
        <v>0</v>
      </c>
      <c r="E28" s="22">
        <f>SUM(E30)</f>
        <v>0</v>
      </c>
      <c r="F28" s="22" t="s">
        <v>1</v>
      </c>
      <c r="G28" s="22">
        <f>SUM(G30)</f>
        <v>0</v>
      </c>
      <c r="H28" s="22">
        <f>SUM(H30)</f>
        <v>0</v>
      </c>
      <c r="I28" s="22">
        <f>SUM(I30)</f>
        <v>0</v>
      </c>
      <c r="J28" s="22">
        <f>SUM(J30)</f>
        <v>0</v>
      </c>
      <c r="K28" s="35">
        <f t="shared" si="4"/>
        <v>0</v>
      </c>
      <c r="L28" s="20"/>
      <c r="M28" s="163"/>
    </row>
    <row r="29" spans="1:17">
      <c r="A29" s="53"/>
      <c r="B29" s="12" t="s">
        <v>155</v>
      </c>
      <c r="C29" s="56"/>
      <c r="D29" s="22"/>
      <c r="E29" s="22"/>
      <c r="F29" s="22"/>
      <c r="G29" s="22"/>
      <c r="H29" s="22"/>
      <c r="I29" s="22"/>
      <c r="J29" s="22"/>
      <c r="K29" s="35">
        <f t="shared" si="4"/>
        <v>0</v>
      </c>
      <c r="L29" s="20"/>
      <c r="M29" s="163"/>
    </row>
    <row r="30" spans="1:17">
      <c r="A30" s="53">
        <v>4121</v>
      </c>
      <c r="B30" s="10" t="s">
        <v>381</v>
      </c>
      <c r="C30" s="56" t="s">
        <v>23</v>
      </c>
      <c r="D30" s="22">
        <f>SUM(E30:F30)</f>
        <v>0</v>
      </c>
      <c r="E30" s="22"/>
      <c r="F30" s="22" t="s">
        <v>1</v>
      </c>
      <c r="G30" s="22">
        <f>SUM(H30:I30)</f>
        <v>0</v>
      </c>
      <c r="H30" s="22">
        <f>SUM(I30:J30)</f>
        <v>0</v>
      </c>
      <c r="I30" s="22">
        <f>SUM(J30:L30)</f>
        <v>0</v>
      </c>
      <c r="J30" s="22">
        <f>SUM(L30:L30)</f>
        <v>0</v>
      </c>
      <c r="K30" s="35">
        <f t="shared" si="4"/>
        <v>0</v>
      </c>
      <c r="L30" s="20"/>
      <c r="M30" s="163"/>
    </row>
    <row r="31" spans="1:17" ht="27">
      <c r="A31" s="53">
        <v>4130</v>
      </c>
      <c r="B31" s="10" t="s">
        <v>382</v>
      </c>
      <c r="C31" s="56" t="s">
        <v>19</v>
      </c>
      <c r="D31" s="22">
        <f>SUM(D33)</f>
        <v>0</v>
      </c>
      <c r="E31" s="22">
        <f>SUM(E33)</f>
        <v>0</v>
      </c>
      <c r="F31" s="22" t="s">
        <v>0</v>
      </c>
      <c r="G31" s="22">
        <f>SUM(G33)</f>
        <v>0</v>
      </c>
      <c r="H31" s="22">
        <f>SUM(H33)</f>
        <v>0</v>
      </c>
      <c r="I31" s="22">
        <f>SUM(I33)</f>
        <v>0</v>
      </c>
      <c r="J31" s="22">
        <f>SUM(J33)</f>
        <v>0</v>
      </c>
      <c r="K31" s="35">
        <f t="shared" si="4"/>
        <v>0</v>
      </c>
      <c r="L31" s="20"/>
      <c r="M31" s="163"/>
    </row>
    <row r="32" spans="1:17">
      <c r="A32" s="53"/>
      <c r="B32" s="12" t="s">
        <v>155</v>
      </c>
      <c r="C32" s="56"/>
      <c r="D32" s="22"/>
      <c r="E32" s="22"/>
      <c r="F32" s="22"/>
      <c r="G32" s="22"/>
      <c r="H32" s="22"/>
      <c r="I32" s="22"/>
      <c r="J32" s="22"/>
      <c r="K32" s="35">
        <f t="shared" si="4"/>
        <v>0</v>
      </c>
      <c r="L32" s="20"/>
      <c r="M32" s="163"/>
    </row>
    <row r="33" spans="1:13">
      <c r="A33" s="53">
        <v>4131</v>
      </c>
      <c r="B33" s="10" t="s">
        <v>383</v>
      </c>
      <c r="C33" s="56" t="s">
        <v>24</v>
      </c>
      <c r="D33" s="22">
        <f>SUM(E33:F33)</f>
        <v>0</v>
      </c>
      <c r="E33" s="22"/>
      <c r="F33" s="22" t="s">
        <v>0</v>
      </c>
      <c r="G33" s="22">
        <f>SUM(H33:I33)</f>
        <v>0</v>
      </c>
      <c r="H33" s="22">
        <f>SUM(I33:J33)</f>
        <v>0</v>
      </c>
      <c r="I33" s="22">
        <f>SUM(J33:L33)</f>
        <v>0</v>
      </c>
      <c r="J33" s="22">
        <f>SUM(L33:L33)</f>
        <v>0</v>
      </c>
      <c r="K33" s="35">
        <f t="shared" si="4"/>
        <v>0</v>
      </c>
      <c r="L33" s="20"/>
      <c r="M33" s="163"/>
    </row>
    <row r="34" spans="1:13" ht="54">
      <c r="A34" s="53">
        <v>4200</v>
      </c>
      <c r="B34" s="10" t="s">
        <v>384</v>
      </c>
      <c r="C34" s="56" t="s">
        <v>19</v>
      </c>
      <c r="D34" s="22">
        <f>SUM(D36,D45,D50,D60,D63,D67)</f>
        <v>1171771.7218029033</v>
      </c>
      <c r="E34" s="22">
        <f>SUM(E36,E45,E50,E60,E63,E67)</f>
        <v>1171771.7218029033</v>
      </c>
      <c r="F34" s="22" t="s">
        <v>0</v>
      </c>
      <c r="G34" s="22">
        <f>SUM(G36,G45,G50,G60,G63,G67)</f>
        <v>17000</v>
      </c>
      <c r="H34" s="22">
        <f>SUM(H36,H45,H50,H60,H63,H67)</f>
        <v>0</v>
      </c>
      <c r="I34" s="22">
        <f>SUM(I36,I45,I50,I60,I63,I67)</f>
        <v>0</v>
      </c>
      <c r="J34" s="22">
        <f>SUM(J36,J45,J50,J60,J63,J67)</f>
        <v>1171771.7218029033</v>
      </c>
      <c r="K34" s="35">
        <f t="shared" si="4"/>
        <v>0</v>
      </c>
      <c r="L34" s="20"/>
      <c r="M34" s="163"/>
    </row>
    <row r="35" spans="1:13">
      <c r="A35" s="53"/>
      <c r="B35" s="12" t="s">
        <v>374</v>
      </c>
      <c r="C35" s="54"/>
      <c r="D35" s="22"/>
      <c r="E35" s="22"/>
      <c r="F35" s="22"/>
      <c r="G35" s="22"/>
      <c r="H35" s="22"/>
      <c r="I35" s="22"/>
      <c r="J35" s="22"/>
      <c r="K35" s="35">
        <f t="shared" si="4"/>
        <v>0</v>
      </c>
      <c r="L35" s="20"/>
      <c r="M35" s="163"/>
    </row>
    <row r="36" spans="1:13" ht="40.5">
      <c r="A36" s="53">
        <v>4210</v>
      </c>
      <c r="B36" s="10" t="s">
        <v>385</v>
      </c>
      <c r="C36" s="56" t="s">
        <v>19</v>
      </c>
      <c r="D36" s="22">
        <f>SUM(D38:D44)</f>
        <v>300911.72180290334</v>
      </c>
      <c r="E36" s="22">
        <f>SUM(E38:E44)</f>
        <v>300911.72180290334</v>
      </c>
      <c r="F36" s="22" t="s">
        <v>19</v>
      </c>
      <c r="G36" s="22">
        <f>SUM(G38:G44)</f>
        <v>0</v>
      </c>
      <c r="H36" s="22">
        <f>SUM(H38:H44)</f>
        <v>0</v>
      </c>
      <c r="I36" s="22">
        <f>SUM(I38:I44)</f>
        <v>0</v>
      </c>
      <c r="J36" s="22">
        <f>SUM(J38:J44)</f>
        <v>300911.72180290334</v>
      </c>
      <c r="K36" s="35">
        <f t="shared" si="4"/>
        <v>0</v>
      </c>
      <c r="L36" s="20"/>
      <c r="M36" s="163"/>
    </row>
    <row r="37" spans="1:13">
      <c r="A37" s="53"/>
      <c r="B37" s="12" t="s">
        <v>155</v>
      </c>
      <c r="C37" s="56"/>
      <c r="D37" s="22"/>
      <c r="E37" s="22"/>
      <c r="F37" s="22"/>
      <c r="G37" s="22"/>
      <c r="H37" s="22"/>
      <c r="I37" s="22"/>
      <c r="J37" s="22"/>
      <c r="K37" s="35">
        <f t="shared" si="4"/>
        <v>0</v>
      </c>
      <c r="L37" s="20"/>
      <c r="M37" s="163"/>
    </row>
    <row r="38" spans="1:13">
      <c r="A38" s="53">
        <v>4211</v>
      </c>
      <c r="B38" s="10" t="s">
        <v>386</v>
      </c>
      <c r="C38" s="56" t="s">
        <v>25</v>
      </c>
      <c r="D38" s="22"/>
      <c r="E38" s="22"/>
      <c r="F38" s="22" t="s">
        <v>1</v>
      </c>
      <c r="G38" s="22"/>
      <c r="H38" s="22"/>
      <c r="I38" s="22"/>
      <c r="J38" s="22"/>
      <c r="K38" s="35">
        <f t="shared" si="4"/>
        <v>0</v>
      </c>
      <c r="L38" s="20"/>
      <c r="M38" s="163"/>
    </row>
    <row r="39" spans="1:13">
      <c r="A39" s="53">
        <v>4212</v>
      </c>
      <c r="B39" s="10" t="s">
        <v>387</v>
      </c>
      <c r="C39" s="56" t="s">
        <v>26</v>
      </c>
      <c r="D39" s="22">
        <f>+'4Gorcarakan ev tntesagitakan'!H23+'4Gorcarakan ev tntesagitakan'!H81+'4Gorcarakan ev tntesagitakan'!H435+'4Gorcarakan ev tntesagitakan'!H763</f>
        <v>240141.72180290334</v>
      </c>
      <c r="E39" s="22">
        <f>+'4Gorcarakan ev tntesagitakan'!I23+'4Gorcarakan ev tntesagitakan'!I81+'4Gorcarakan ev tntesagitakan'!I435+'4Gorcarakan ev tntesagitakan'!I763</f>
        <v>240141.72180290334</v>
      </c>
      <c r="F39" s="22" t="s">
        <v>1</v>
      </c>
      <c r="G39" s="22">
        <f>+'4Gorcarakan ev tntesagitakan'!K23+'4Gorcarakan ev tntesagitakan'!K81+'4Gorcarakan ev tntesagitakan'!K435+'4Gorcarakan ev tntesagitakan'!K763</f>
        <v>0</v>
      </c>
      <c r="H39" s="22">
        <f>+'4Gorcarakan ev tntesagitakan'!L23+'4Gorcarakan ev tntesagitakan'!L81+'4Gorcarakan ev tntesagitakan'!L435+'4Gorcarakan ev tntesagitakan'!L763</f>
        <v>0</v>
      </c>
      <c r="I39" s="22">
        <f>+'4Gorcarakan ev tntesagitakan'!M23+'4Gorcarakan ev tntesagitakan'!M81+'4Gorcarakan ev tntesagitakan'!M435+'4Gorcarakan ev tntesagitakan'!M763</f>
        <v>0</v>
      </c>
      <c r="J39" s="22">
        <f>+'4Gorcarakan ev tntesagitakan'!N23+'4Gorcarakan ev tntesagitakan'!N81+'4Gorcarakan ev tntesagitakan'!N435+'4Gorcarakan ev tntesagitakan'!N763</f>
        <v>240141.72180290334</v>
      </c>
      <c r="K39" s="35">
        <f t="shared" si="4"/>
        <v>0</v>
      </c>
      <c r="L39" s="20"/>
      <c r="M39" s="163"/>
    </row>
    <row r="40" spans="1:13">
      <c r="A40" s="53">
        <v>4213</v>
      </c>
      <c r="B40" s="10" t="s">
        <v>388</v>
      </c>
      <c r="C40" s="56" t="s">
        <v>27</v>
      </c>
      <c r="D40" s="22">
        <f>+'4Gorcarakan ev tntesagitakan'!H24+'4Gorcarakan ev tntesagitakan'!H82+'4Gorcarakan ev tntesagitakan'!H401</f>
        <v>22000</v>
      </c>
      <c r="E40" s="22">
        <f>+'4Gorcarakan ev tntesagitakan'!I24+'4Gorcarakan ev tntesagitakan'!I82+'4Gorcarakan ev tntesagitakan'!I401</f>
        <v>22000</v>
      </c>
      <c r="F40" s="22" t="s">
        <v>1</v>
      </c>
      <c r="G40" s="22">
        <f>+'4Gorcarakan ev tntesagitakan'!K24+'4Gorcarakan ev tntesagitakan'!K82+'4Gorcarakan ev tntesagitakan'!K401</f>
        <v>0</v>
      </c>
      <c r="H40" s="22">
        <f>+'4Gorcarakan ev tntesagitakan'!L24+'4Gorcarakan ev tntesagitakan'!L82+'4Gorcarakan ev tntesagitakan'!L401</f>
        <v>0</v>
      </c>
      <c r="I40" s="22">
        <f>+'4Gorcarakan ev tntesagitakan'!M24+'4Gorcarakan ev tntesagitakan'!M82+'4Gorcarakan ev tntesagitakan'!M401</f>
        <v>0</v>
      </c>
      <c r="J40" s="22">
        <f>+'4Gorcarakan ev tntesagitakan'!N24+'4Gorcarakan ev tntesagitakan'!N82+'4Gorcarakan ev tntesagitakan'!N401</f>
        <v>22000</v>
      </c>
      <c r="K40" s="35">
        <f t="shared" si="4"/>
        <v>0</v>
      </c>
      <c r="L40" s="20"/>
      <c r="M40" s="163"/>
    </row>
    <row r="41" spans="1:13">
      <c r="A41" s="53">
        <v>4214</v>
      </c>
      <c r="B41" s="10" t="s">
        <v>389</v>
      </c>
      <c r="C41" s="56" t="s">
        <v>28</v>
      </c>
      <c r="D41" s="22">
        <f>+'4Gorcarakan ev tntesagitakan'!H25+'4Gorcarakan ev tntesagitakan'!H83+'4Gorcarakan ev tntesagitakan'!H764</f>
        <v>8000</v>
      </c>
      <c r="E41" s="22">
        <f>+'4Gorcarakan ev tntesagitakan'!I25+'4Gorcarakan ev tntesagitakan'!I83+'4Gorcarakan ev tntesagitakan'!I764</f>
        <v>8000</v>
      </c>
      <c r="F41" s="22" t="s">
        <v>1</v>
      </c>
      <c r="G41" s="22">
        <f>+'4Gorcarakan ev tntesagitakan'!K25+'4Gorcarakan ev tntesagitakan'!K83+'4Gorcarakan ev tntesagitakan'!K764</f>
        <v>0</v>
      </c>
      <c r="H41" s="22">
        <f>+'4Gorcarakan ev tntesagitakan'!L25+'4Gorcarakan ev tntesagitakan'!L83+'4Gorcarakan ev tntesagitakan'!L764</f>
        <v>0</v>
      </c>
      <c r="I41" s="22">
        <f>+'4Gorcarakan ev tntesagitakan'!M25+'4Gorcarakan ev tntesagitakan'!M83+'4Gorcarakan ev tntesagitakan'!M764</f>
        <v>0</v>
      </c>
      <c r="J41" s="22">
        <f>+'4Gorcarakan ev tntesagitakan'!N25+'4Gorcarakan ev tntesagitakan'!N83+'4Gorcarakan ev tntesagitakan'!N764</f>
        <v>8000</v>
      </c>
      <c r="K41" s="35">
        <f t="shared" si="4"/>
        <v>0</v>
      </c>
      <c r="L41" s="20"/>
      <c r="M41" s="163"/>
    </row>
    <row r="42" spans="1:13">
      <c r="A42" s="53">
        <v>4215</v>
      </c>
      <c r="B42" s="10" t="s">
        <v>390</v>
      </c>
      <c r="C42" s="56" t="s">
        <v>29</v>
      </c>
      <c r="D42" s="22">
        <f>+'4Gorcarakan ev tntesagitakan'!H26+'4Gorcarakan ev tntesagitakan'!H364+'4Gorcarakan ev tntesagitakan'!H452</f>
        <v>24000</v>
      </c>
      <c r="E42" s="22">
        <f>+'4Gorcarakan ev tntesagitakan'!I26+'4Gorcarakan ev tntesagitakan'!I364+'4Gorcarakan ev tntesagitakan'!I452</f>
        <v>24000</v>
      </c>
      <c r="F42" s="22" t="s">
        <v>1</v>
      </c>
      <c r="G42" s="22">
        <f>+'4Gorcarakan ev tntesagitakan'!K26+'4Gorcarakan ev tntesagitakan'!K364+'4Gorcarakan ev tntesagitakan'!K452</f>
        <v>0</v>
      </c>
      <c r="H42" s="22">
        <f>+'4Gorcarakan ev tntesagitakan'!L26+'4Gorcarakan ev tntesagitakan'!L364+'4Gorcarakan ev tntesagitakan'!L452</f>
        <v>0</v>
      </c>
      <c r="I42" s="22">
        <f>+'4Gorcarakan ev tntesagitakan'!M26+'4Gorcarakan ev tntesagitakan'!M364+'4Gorcarakan ev tntesagitakan'!M452</f>
        <v>0</v>
      </c>
      <c r="J42" s="22">
        <f>+'4Gorcarakan ev tntesagitakan'!N26+'4Gorcarakan ev tntesagitakan'!N364+'4Gorcarakan ev tntesagitakan'!N452</f>
        <v>24000</v>
      </c>
      <c r="K42" s="35">
        <f t="shared" si="4"/>
        <v>0</v>
      </c>
      <c r="L42" s="20"/>
      <c r="M42" s="163"/>
    </row>
    <row r="43" spans="1:13">
      <c r="A43" s="53">
        <v>4216</v>
      </c>
      <c r="B43" s="10" t="s">
        <v>391</v>
      </c>
      <c r="C43" s="56" t="s">
        <v>30</v>
      </c>
      <c r="D43" s="22">
        <f>+'4Gorcarakan ev tntesagitakan'!H27+'4Gorcarakan ev tntesagitakan'!H361+'4Gorcarakan ev tntesagitakan'!H553+'4Gorcarakan ev tntesagitakan'!H561+'4Gorcarakan ev tntesagitakan'!H766</f>
        <v>6770</v>
      </c>
      <c r="E43" s="22">
        <f>+'4Gorcarakan ev tntesagitakan'!I27+'4Gorcarakan ev tntesagitakan'!I361+'4Gorcarakan ev tntesagitakan'!I553+'4Gorcarakan ev tntesagitakan'!I561+'4Gorcarakan ev tntesagitakan'!I766</f>
        <v>6770</v>
      </c>
      <c r="F43" s="22" t="s">
        <v>1</v>
      </c>
      <c r="G43" s="22">
        <f>+'4Gorcarakan ev tntesagitakan'!K27+'4Gorcarakan ev tntesagitakan'!K361+'4Gorcarakan ev tntesagitakan'!K553+'4Gorcarakan ev tntesagitakan'!K561+'4Gorcarakan ev tntesagitakan'!K766</f>
        <v>0</v>
      </c>
      <c r="H43" s="22">
        <f>+'4Gorcarakan ev tntesagitakan'!L27+'4Gorcarakan ev tntesagitakan'!L361+'4Gorcarakan ev tntesagitakan'!L553+'4Gorcarakan ev tntesagitakan'!L561+'4Gorcarakan ev tntesagitakan'!L766</f>
        <v>0</v>
      </c>
      <c r="I43" s="22">
        <f>+'4Gorcarakan ev tntesagitakan'!M27+'4Gorcarakan ev tntesagitakan'!M361+'4Gorcarakan ev tntesagitakan'!M553+'4Gorcarakan ev tntesagitakan'!M561+'4Gorcarakan ev tntesagitakan'!M766</f>
        <v>0</v>
      </c>
      <c r="J43" s="22">
        <f>+'4Gorcarakan ev tntesagitakan'!N27+'4Gorcarakan ev tntesagitakan'!N361+'4Gorcarakan ev tntesagitakan'!N553+'4Gorcarakan ev tntesagitakan'!N561+'4Gorcarakan ev tntesagitakan'!N766</f>
        <v>6770</v>
      </c>
      <c r="K43" s="35">
        <f t="shared" si="4"/>
        <v>0</v>
      </c>
      <c r="L43" s="20"/>
      <c r="M43" s="163"/>
    </row>
    <row r="44" spans="1:13">
      <c r="A44" s="53">
        <v>4217</v>
      </c>
      <c r="B44" s="10" t="s">
        <v>392</v>
      </c>
      <c r="C44" s="56" t="s">
        <v>31</v>
      </c>
      <c r="D44" s="22">
        <f>+'4Gorcarakan ev tntesagitakan'!H28</f>
        <v>0</v>
      </c>
      <c r="E44" s="22">
        <f>+'4Gorcarakan ev tntesagitakan'!I28</f>
        <v>0</v>
      </c>
      <c r="F44" s="22" t="s">
        <v>1</v>
      </c>
      <c r="G44" s="22">
        <f>+'4Gorcarakan ev tntesagitakan'!K28</f>
        <v>0</v>
      </c>
      <c r="H44" s="22">
        <f>+'4Gorcarakan ev tntesagitakan'!L28</f>
        <v>0</v>
      </c>
      <c r="I44" s="22">
        <f>+'4Gorcarakan ev tntesagitakan'!M28</f>
        <v>0</v>
      </c>
      <c r="J44" s="22">
        <f>+'4Gorcarakan ev tntesagitakan'!N28</f>
        <v>0</v>
      </c>
      <c r="K44" s="35">
        <f t="shared" si="4"/>
        <v>0</v>
      </c>
      <c r="L44" s="20"/>
      <c r="M44" s="163"/>
    </row>
    <row r="45" spans="1:13" ht="27">
      <c r="A45" s="53">
        <v>4220</v>
      </c>
      <c r="B45" s="10" t="s">
        <v>393</v>
      </c>
      <c r="C45" s="56" t="s">
        <v>19</v>
      </c>
      <c r="D45" s="22">
        <f>SUM(D47:D49)</f>
        <v>47300</v>
      </c>
      <c r="E45" s="22">
        <f>SUM(E47:E49)</f>
        <v>47300</v>
      </c>
      <c r="F45" s="22" t="s">
        <v>1</v>
      </c>
      <c r="G45" s="22">
        <f>SUM(G47:G49)</f>
        <v>0</v>
      </c>
      <c r="H45" s="22">
        <f>SUM(H47:H49)</f>
        <v>0</v>
      </c>
      <c r="I45" s="22">
        <f>SUM(I47:I49)</f>
        <v>0</v>
      </c>
      <c r="J45" s="22">
        <f>SUM(J47:J49)</f>
        <v>47300</v>
      </c>
      <c r="K45" s="35">
        <f t="shared" si="4"/>
        <v>0</v>
      </c>
      <c r="L45" s="20"/>
      <c r="M45" s="163"/>
    </row>
    <row r="46" spans="1:13">
      <c r="A46" s="53"/>
      <c r="B46" s="12" t="s">
        <v>155</v>
      </c>
      <c r="C46" s="56"/>
      <c r="D46" s="22"/>
      <c r="E46" s="22"/>
      <c r="F46" s="22"/>
      <c r="G46" s="22"/>
      <c r="H46" s="22"/>
      <c r="I46" s="22"/>
      <c r="J46" s="22"/>
      <c r="K46" s="35">
        <f t="shared" si="4"/>
        <v>0</v>
      </c>
      <c r="L46" s="20"/>
      <c r="M46" s="163"/>
    </row>
    <row r="47" spans="1:13">
      <c r="A47" s="53">
        <v>4221</v>
      </c>
      <c r="B47" s="10" t="s">
        <v>394</v>
      </c>
      <c r="C47" s="57">
        <v>4221</v>
      </c>
      <c r="D47" s="22">
        <f>+'4Gorcarakan ev tntesagitakan'!H29+'4Gorcarakan ev tntesagitakan'!H84+'4Gorcarakan ev tntesagitakan'!H547+'4Gorcarakan ev tntesagitakan'!H768</f>
        <v>42300</v>
      </c>
      <c r="E47" s="22">
        <f>+'4Gorcarakan ev tntesagitakan'!I29+'4Gorcarakan ev tntesagitakan'!I84+'4Gorcarakan ev tntesagitakan'!I547+'4Gorcarakan ev tntesagitakan'!I768</f>
        <v>42300</v>
      </c>
      <c r="F47" s="22" t="s">
        <v>1</v>
      </c>
      <c r="G47" s="22">
        <f>+'4Gorcarakan ev tntesagitakan'!K29+'4Gorcarakan ev tntesagitakan'!K84+'4Gorcarakan ev tntesagitakan'!K547+'4Gorcarakan ev tntesagitakan'!K768</f>
        <v>0</v>
      </c>
      <c r="H47" s="22">
        <f>+'4Gorcarakan ev tntesagitakan'!L29+'4Gorcarakan ev tntesagitakan'!L84+'4Gorcarakan ev tntesagitakan'!L547+'4Gorcarakan ev tntesagitakan'!L768</f>
        <v>0</v>
      </c>
      <c r="I47" s="22">
        <f>+'4Gorcarakan ev tntesagitakan'!M29+'4Gorcarakan ev tntesagitakan'!M84+'4Gorcarakan ev tntesagitakan'!M547+'4Gorcarakan ev tntesagitakan'!M768</f>
        <v>0</v>
      </c>
      <c r="J47" s="22">
        <f>+'4Gorcarakan ev tntesagitakan'!N29+'4Gorcarakan ev tntesagitakan'!N84+'4Gorcarakan ev tntesagitakan'!N547+'4Gorcarakan ev tntesagitakan'!N768</f>
        <v>42300</v>
      </c>
      <c r="K47" s="35">
        <f t="shared" si="4"/>
        <v>0</v>
      </c>
      <c r="L47" s="20"/>
      <c r="M47" s="163"/>
    </row>
    <row r="48" spans="1:13">
      <c r="A48" s="53">
        <v>4222</v>
      </c>
      <c r="B48" s="10" t="s">
        <v>395</v>
      </c>
      <c r="C48" s="56" t="s">
        <v>32</v>
      </c>
      <c r="D48" s="22">
        <f>+'4Gorcarakan ev tntesagitakan'!H30+'4Gorcarakan ev tntesagitakan'!H548</f>
        <v>5000</v>
      </c>
      <c r="E48" s="22">
        <f>+'4Gorcarakan ev tntesagitakan'!I30+'4Gorcarakan ev tntesagitakan'!I548</f>
        <v>5000</v>
      </c>
      <c r="F48" s="22" t="s">
        <v>1</v>
      </c>
      <c r="G48" s="22">
        <f>+'4Gorcarakan ev tntesagitakan'!K30+'4Gorcarakan ev tntesagitakan'!K548</f>
        <v>0</v>
      </c>
      <c r="H48" s="22">
        <f>+'4Gorcarakan ev tntesagitakan'!L30+'4Gorcarakan ev tntesagitakan'!L548</f>
        <v>0</v>
      </c>
      <c r="I48" s="22">
        <f>+'4Gorcarakan ev tntesagitakan'!M30+'4Gorcarakan ev tntesagitakan'!M548</f>
        <v>0</v>
      </c>
      <c r="J48" s="22">
        <f>+'4Gorcarakan ev tntesagitakan'!N30+'4Gorcarakan ev tntesagitakan'!N548</f>
        <v>5000</v>
      </c>
      <c r="K48" s="35">
        <f t="shared" si="4"/>
        <v>0</v>
      </c>
      <c r="L48" s="20"/>
      <c r="M48" s="163"/>
    </row>
    <row r="49" spans="1:13">
      <c r="A49" s="53">
        <v>4223</v>
      </c>
      <c r="B49" s="10" t="s">
        <v>396</v>
      </c>
      <c r="C49" s="56" t="s">
        <v>33</v>
      </c>
      <c r="D49" s="22"/>
      <c r="E49" s="22"/>
      <c r="F49" s="22" t="s">
        <v>1</v>
      </c>
      <c r="G49" s="22">
        <f>SUM(H49:I49)</f>
        <v>0</v>
      </c>
      <c r="H49" s="22">
        <f>SUM(I49:J49)</f>
        <v>0</v>
      </c>
      <c r="I49" s="22">
        <f>SUM(J49:L49)</f>
        <v>0</v>
      </c>
      <c r="J49" s="22">
        <f>SUM(L49:L49)</f>
        <v>0</v>
      </c>
      <c r="K49" s="35">
        <f t="shared" si="4"/>
        <v>0</v>
      </c>
      <c r="L49" s="20"/>
      <c r="M49" s="163"/>
    </row>
    <row r="50" spans="1:13" ht="54">
      <c r="A50" s="53">
        <v>4230</v>
      </c>
      <c r="B50" s="10" t="s">
        <v>397</v>
      </c>
      <c r="C50" s="56" t="s">
        <v>19</v>
      </c>
      <c r="D50" s="22">
        <f>SUM(D52:D59)</f>
        <v>138500</v>
      </c>
      <c r="E50" s="22">
        <f>SUM(E52:E59)</f>
        <v>138500</v>
      </c>
      <c r="F50" s="22" t="s">
        <v>1</v>
      </c>
      <c r="G50" s="22">
        <f>SUM(G52:G59)</f>
        <v>15000</v>
      </c>
      <c r="H50" s="22">
        <f>SUM(H52:H59)</f>
        <v>0</v>
      </c>
      <c r="I50" s="22">
        <f>SUM(I52:I59)</f>
        <v>0</v>
      </c>
      <c r="J50" s="22">
        <f>SUM(J52:J59)</f>
        <v>138500</v>
      </c>
      <c r="K50" s="35">
        <f t="shared" si="4"/>
        <v>0</v>
      </c>
      <c r="L50" s="20"/>
      <c r="M50" s="163"/>
    </row>
    <row r="51" spans="1:13">
      <c r="A51" s="53"/>
      <c r="B51" s="12" t="s">
        <v>155</v>
      </c>
      <c r="C51" s="56"/>
      <c r="D51" s="22"/>
      <c r="E51" s="22"/>
      <c r="F51" s="22"/>
      <c r="G51" s="22"/>
      <c r="H51" s="22"/>
      <c r="I51" s="22"/>
      <c r="J51" s="22"/>
      <c r="K51" s="35">
        <f t="shared" si="4"/>
        <v>0</v>
      </c>
      <c r="L51" s="20"/>
      <c r="M51" s="163"/>
    </row>
    <row r="52" spans="1:13">
      <c r="A52" s="53">
        <v>4231</v>
      </c>
      <c r="B52" s="10" t="s">
        <v>398</v>
      </c>
      <c r="C52" s="56" t="s">
        <v>34</v>
      </c>
      <c r="D52" s="22"/>
      <c r="E52" s="22"/>
      <c r="F52" s="22" t="s">
        <v>1</v>
      </c>
      <c r="G52" s="22"/>
      <c r="H52" s="22"/>
      <c r="I52" s="22"/>
      <c r="J52" s="22"/>
      <c r="K52" s="35">
        <f t="shared" si="4"/>
        <v>0</v>
      </c>
      <c r="L52" s="20"/>
      <c r="M52" s="163"/>
    </row>
    <row r="53" spans="1:13">
      <c r="A53" s="53">
        <v>4232</v>
      </c>
      <c r="B53" s="10" t="s">
        <v>399</v>
      </c>
      <c r="C53" s="56" t="s">
        <v>35</v>
      </c>
      <c r="D53" s="22">
        <f>+'4Gorcarakan ev tntesagitakan'!H31</f>
        <v>22000</v>
      </c>
      <c r="E53" s="22">
        <f>+'4Gorcarakan ev tntesagitakan'!I31</f>
        <v>22000</v>
      </c>
      <c r="F53" s="22" t="s">
        <v>1</v>
      </c>
      <c r="G53" s="22">
        <f>+'4Gorcarakan ev tntesagitakan'!K31</f>
        <v>0</v>
      </c>
      <c r="H53" s="22">
        <f>+'4Gorcarakan ev tntesagitakan'!L31</f>
        <v>0</v>
      </c>
      <c r="I53" s="22">
        <f>+'4Gorcarakan ev tntesagitakan'!M31</f>
        <v>0</v>
      </c>
      <c r="J53" s="22">
        <f>+'4Gorcarakan ev tntesagitakan'!N31</f>
        <v>22000</v>
      </c>
      <c r="K53" s="35">
        <f t="shared" si="4"/>
        <v>0</v>
      </c>
      <c r="L53" s="20"/>
      <c r="M53" s="163"/>
    </row>
    <row r="54" spans="1:13" ht="27">
      <c r="A54" s="53">
        <v>4233</v>
      </c>
      <c r="B54" s="10" t="s">
        <v>400</v>
      </c>
      <c r="C54" s="56" t="s">
        <v>36</v>
      </c>
      <c r="D54" s="22"/>
      <c r="E54" s="22"/>
      <c r="F54" s="22" t="s">
        <v>1</v>
      </c>
      <c r="G54" s="22"/>
      <c r="H54" s="22"/>
      <c r="I54" s="22"/>
      <c r="J54" s="22"/>
      <c r="K54" s="35">
        <f t="shared" si="4"/>
        <v>0</v>
      </c>
      <c r="L54" s="20"/>
      <c r="M54" s="163"/>
    </row>
    <row r="55" spans="1:13">
      <c r="A55" s="53">
        <v>4234</v>
      </c>
      <c r="B55" s="10" t="s">
        <v>401</v>
      </c>
      <c r="C55" s="56" t="s">
        <v>37</v>
      </c>
      <c r="D55" s="22">
        <f>+'4Gorcarakan ev tntesagitakan'!H32</f>
        <v>4000</v>
      </c>
      <c r="E55" s="22">
        <f>+'4Gorcarakan ev tntesagitakan'!I32</f>
        <v>4000</v>
      </c>
      <c r="F55" s="22" t="s">
        <v>1</v>
      </c>
      <c r="G55" s="22">
        <f>+'4Gorcarakan ev tntesagitakan'!K32</f>
        <v>0</v>
      </c>
      <c r="H55" s="22">
        <f>+'4Gorcarakan ev tntesagitakan'!L32</f>
        <v>0</v>
      </c>
      <c r="I55" s="22">
        <f>+'4Gorcarakan ev tntesagitakan'!M32</f>
        <v>0</v>
      </c>
      <c r="J55" s="22">
        <f>+'4Gorcarakan ev tntesagitakan'!N32</f>
        <v>4000</v>
      </c>
      <c r="K55" s="35">
        <f t="shared" si="4"/>
        <v>0</v>
      </c>
      <c r="L55" s="20"/>
      <c r="M55" s="163"/>
    </row>
    <row r="56" spans="1:13">
      <c r="A56" s="53">
        <v>4235</v>
      </c>
      <c r="B56" s="70" t="s">
        <v>402</v>
      </c>
      <c r="C56" s="7">
        <v>4235</v>
      </c>
      <c r="D56" s="22"/>
      <c r="E56" s="22"/>
      <c r="F56" s="22" t="s">
        <v>1</v>
      </c>
      <c r="G56" s="22"/>
      <c r="H56" s="22"/>
      <c r="I56" s="22"/>
      <c r="J56" s="22"/>
      <c r="K56" s="35">
        <f t="shared" si="4"/>
        <v>0</v>
      </c>
      <c r="L56" s="20"/>
      <c r="M56" s="163"/>
    </row>
    <row r="57" spans="1:13">
      <c r="A57" s="53">
        <v>4236</v>
      </c>
      <c r="B57" s="10" t="s">
        <v>403</v>
      </c>
      <c r="C57" s="56" t="s">
        <v>38</v>
      </c>
      <c r="D57" s="22"/>
      <c r="E57" s="22"/>
      <c r="F57" s="22" t="s">
        <v>1</v>
      </c>
      <c r="G57" s="22"/>
      <c r="H57" s="22"/>
      <c r="I57" s="22"/>
      <c r="J57" s="22"/>
      <c r="K57" s="35">
        <f t="shared" si="4"/>
        <v>0</v>
      </c>
      <c r="L57" s="20"/>
      <c r="M57" s="163"/>
    </row>
    <row r="58" spans="1:13">
      <c r="A58" s="53">
        <v>4237</v>
      </c>
      <c r="B58" s="10" t="s">
        <v>404</v>
      </c>
      <c r="C58" s="56" t="s">
        <v>39</v>
      </c>
      <c r="D58" s="22">
        <f>+'4Gorcarakan ev tntesagitakan'!H33</f>
        <v>15000</v>
      </c>
      <c r="E58" s="22">
        <f>+'4Gorcarakan ev tntesagitakan'!I33</f>
        <v>15000</v>
      </c>
      <c r="F58" s="22" t="s">
        <v>1</v>
      </c>
      <c r="G58" s="22">
        <f>+'4Gorcarakan ev tntesagitakan'!K33</f>
        <v>0</v>
      </c>
      <c r="H58" s="22">
        <f>+'4Gorcarakan ev tntesagitakan'!L33</f>
        <v>0</v>
      </c>
      <c r="I58" s="22">
        <f>+'4Gorcarakan ev tntesagitakan'!M33</f>
        <v>0</v>
      </c>
      <c r="J58" s="22">
        <f>+'4Gorcarakan ev tntesagitakan'!N33</f>
        <v>15000</v>
      </c>
      <c r="K58" s="35">
        <f t="shared" si="4"/>
        <v>0</v>
      </c>
      <c r="L58" s="20"/>
      <c r="M58" s="163"/>
    </row>
    <row r="59" spans="1:13">
      <c r="A59" s="53">
        <v>4238</v>
      </c>
      <c r="B59" s="10" t="s">
        <v>405</v>
      </c>
      <c r="C59" s="56" t="s">
        <v>40</v>
      </c>
      <c r="D59" s="22">
        <f>+'4Gorcarakan ev tntesagitakan'!H34+'4Gorcarakan ev tntesagitakan'!H85+'4Gorcarakan ev tntesagitakan'!H162+'4Gorcarakan ev tntesagitakan'!H283+'4Gorcarakan ev tntesagitakan'!H362+'4Gorcarakan ev tntesagitakan'!H410+'4Gorcarakan ev tntesagitakan'!H436+'4Gorcarakan ev tntesagitakan'!H453+'4Gorcarakan ev tntesagitakan'!H725+'4Gorcarakan ev tntesagitakan'!H749</f>
        <v>97500</v>
      </c>
      <c r="E59" s="22">
        <f>+'4Gorcarakan ev tntesagitakan'!I34+'4Gorcarakan ev tntesagitakan'!I85+'4Gorcarakan ev tntesagitakan'!I162+'4Gorcarakan ev tntesagitakan'!I283+'4Gorcarakan ev tntesagitakan'!I362+'4Gorcarakan ev tntesagitakan'!I410+'4Gorcarakan ev tntesagitakan'!I436+'4Gorcarakan ev tntesagitakan'!I453+'4Gorcarakan ev tntesagitakan'!I725+'4Gorcarakan ev tntesagitakan'!I749</f>
        <v>97500</v>
      </c>
      <c r="F59" s="22" t="s">
        <v>1</v>
      </c>
      <c r="G59" s="22">
        <f>+'4Gorcarakan ev tntesagitakan'!K34+'4Gorcarakan ev tntesagitakan'!K85+'4Gorcarakan ev tntesagitakan'!K162+'4Gorcarakan ev tntesagitakan'!K283+'4Gorcarakan ev tntesagitakan'!K362+'4Gorcarakan ev tntesagitakan'!K410+'4Gorcarakan ev tntesagitakan'!K436+'4Gorcarakan ev tntesagitakan'!K453+'4Gorcarakan ev tntesagitakan'!K725+'4Gorcarakan ev tntesagitakan'!K749</f>
        <v>15000</v>
      </c>
      <c r="H59" s="22">
        <f>+'4Gorcarakan ev tntesagitakan'!L34+'4Gorcarakan ev tntesagitakan'!L85+'4Gorcarakan ev tntesagitakan'!L162+'4Gorcarakan ev tntesagitakan'!L283+'4Gorcarakan ev tntesagitakan'!L362+'4Gorcarakan ev tntesagitakan'!L410+'4Gorcarakan ev tntesagitakan'!L436+'4Gorcarakan ev tntesagitakan'!L453+'4Gorcarakan ev tntesagitakan'!L725+'4Gorcarakan ev tntesagitakan'!L749</f>
        <v>0</v>
      </c>
      <c r="I59" s="22">
        <f>+'4Gorcarakan ev tntesagitakan'!M34+'4Gorcarakan ev tntesagitakan'!M85+'4Gorcarakan ev tntesagitakan'!M162+'4Gorcarakan ev tntesagitakan'!M283+'4Gorcarakan ev tntesagitakan'!M362+'4Gorcarakan ev tntesagitakan'!M410+'4Gorcarakan ev tntesagitakan'!M436+'4Gorcarakan ev tntesagitakan'!M453+'4Gorcarakan ev tntesagitakan'!M725+'4Gorcarakan ev tntesagitakan'!M749</f>
        <v>0</v>
      </c>
      <c r="J59" s="22">
        <f>+'4Gorcarakan ev tntesagitakan'!N34+'4Gorcarakan ev tntesagitakan'!N85+'4Gorcarakan ev tntesagitakan'!N162+'4Gorcarakan ev tntesagitakan'!N283+'4Gorcarakan ev tntesagitakan'!N362+'4Gorcarakan ev tntesagitakan'!N410+'4Gorcarakan ev tntesagitakan'!N436+'4Gorcarakan ev tntesagitakan'!N453+'4Gorcarakan ev tntesagitakan'!N725+'4Gorcarakan ev tntesagitakan'!N749</f>
        <v>97500</v>
      </c>
      <c r="K59" s="35">
        <f t="shared" si="4"/>
        <v>0</v>
      </c>
      <c r="L59" s="20"/>
      <c r="M59" s="163"/>
    </row>
    <row r="60" spans="1:13" ht="27">
      <c r="A60" s="53">
        <v>4240</v>
      </c>
      <c r="B60" s="10" t="s">
        <v>406</v>
      </c>
      <c r="C60" s="56" t="s">
        <v>19</v>
      </c>
      <c r="D60" s="22">
        <f>+D62</f>
        <v>56600</v>
      </c>
      <c r="E60" s="22">
        <f>+E62</f>
        <v>56600</v>
      </c>
      <c r="F60" s="22" t="s">
        <v>1</v>
      </c>
      <c r="G60" s="22">
        <f>+G62</f>
        <v>0</v>
      </c>
      <c r="H60" s="22">
        <f>+H62</f>
        <v>0</v>
      </c>
      <c r="I60" s="22">
        <f>+I62</f>
        <v>0</v>
      </c>
      <c r="J60" s="22">
        <f>+J62</f>
        <v>56600</v>
      </c>
      <c r="K60" s="35">
        <f t="shared" si="4"/>
        <v>0</v>
      </c>
      <c r="L60" s="20"/>
      <c r="M60" s="163"/>
    </row>
    <row r="61" spans="1:13">
      <c r="A61" s="53"/>
      <c r="B61" s="12" t="s">
        <v>155</v>
      </c>
      <c r="C61" s="56"/>
      <c r="D61" s="22"/>
      <c r="E61" s="22"/>
      <c r="F61" s="22"/>
      <c r="G61" s="22"/>
      <c r="H61" s="22"/>
      <c r="I61" s="22"/>
      <c r="J61" s="22"/>
      <c r="K61" s="35">
        <f t="shared" si="4"/>
        <v>0</v>
      </c>
      <c r="L61" s="20"/>
      <c r="M61" s="163"/>
    </row>
    <row r="62" spans="1:13">
      <c r="A62" s="53">
        <v>4241</v>
      </c>
      <c r="B62" s="10" t="s">
        <v>407</v>
      </c>
      <c r="C62" s="56" t="s">
        <v>41</v>
      </c>
      <c r="D62" s="22">
        <f>+'4Gorcarakan ev tntesagitakan'!H35+'4Gorcarakan ev tntesagitakan'!H98+'4Gorcarakan ev tntesagitakan'!H105+'4Gorcarakan ev tntesagitakan'!H365+'4Gorcarakan ev tntesagitakan'!H454</f>
        <v>56600</v>
      </c>
      <c r="E62" s="22">
        <f>+'4Gorcarakan ev tntesagitakan'!I35+'4Gorcarakan ev tntesagitakan'!I98+'4Gorcarakan ev tntesagitakan'!I105+'4Gorcarakan ev tntesagitakan'!I365+'4Gorcarakan ev tntesagitakan'!I454</f>
        <v>56600</v>
      </c>
      <c r="F62" s="22" t="s">
        <v>1</v>
      </c>
      <c r="G62" s="22">
        <f>+'4Gorcarakan ev tntesagitakan'!K35+'4Gorcarakan ev tntesagitakan'!K98+'4Gorcarakan ev tntesagitakan'!K105+'4Gorcarakan ev tntesagitakan'!K365+'4Gorcarakan ev tntesagitakan'!K454</f>
        <v>0</v>
      </c>
      <c r="H62" s="22">
        <f>+'4Gorcarakan ev tntesagitakan'!L35+'4Gorcarakan ev tntesagitakan'!L98+'4Gorcarakan ev tntesagitakan'!L105+'4Gorcarakan ev tntesagitakan'!L365+'4Gorcarakan ev tntesagitakan'!L454</f>
        <v>0</v>
      </c>
      <c r="I62" s="22">
        <f>+'4Gorcarakan ev tntesagitakan'!M35+'4Gorcarakan ev tntesagitakan'!M98+'4Gorcarakan ev tntesagitakan'!M105+'4Gorcarakan ev tntesagitakan'!M365+'4Gorcarakan ev tntesagitakan'!M454</f>
        <v>0</v>
      </c>
      <c r="J62" s="22">
        <f>+'4Gorcarakan ev tntesagitakan'!N35+'4Gorcarakan ev tntesagitakan'!N98+'4Gorcarakan ev tntesagitakan'!N105+'4Gorcarakan ev tntesagitakan'!N365+'4Gorcarakan ev tntesagitakan'!N454</f>
        <v>56600</v>
      </c>
      <c r="K62" s="35">
        <f t="shared" si="4"/>
        <v>0</v>
      </c>
      <c r="L62" s="20"/>
      <c r="M62" s="163"/>
    </row>
    <row r="63" spans="1:13" ht="27">
      <c r="A63" s="53">
        <v>4250</v>
      </c>
      <c r="B63" s="10" t="s">
        <v>408</v>
      </c>
      <c r="C63" s="56" t="s">
        <v>19</v>
      </c>
      <c r="D63" s="22">
        <f>SUM(D65:D66)</f>
        <v>278500</v>
      </c>
      <c r="E63" s="22">
        <f>SUM(E65:E66)</f>
        <v>278500</v>
      </c>
      <c r="F63" s="22" t="s">
        <v>1</v>
      </c>
      <c r="G63" s="22">
        <f>SUM(G65:G66)</f>
        <v>1000</v>
      </c>
      <c r="H63" s="22">
        <f>SUM(H65:H66)</f>
        <v>0</v>
      </c>
      <c r="I63" s="22">
        <f>SUM(I65:I66)</f>
        <v>0</v>
      </c>
      <c r="J63" s="22">
        <f>SUM(J65:J66)</f>
        <v>278500</v>
      </c>
      <c r="K63" s="35">
        <f t="shared" si="4"/>
        <v>0</v>
      </c>
      <c r="L63" s="20"/>
      <c r="M63" s="163"/>
    </row>
    <row r="64" spans="1:13">
      <c r="A64" s="53"/>
      <c r="B64" s="12" t="s">
        <v>155</v>
      </c>
      <c r="C64" s="56"/>
      <c r="D64" s="22"/>
      <c r="E64" s="22"/>
      <c r="F64" s="22"/>
      <c r="G64" s="22"/>
      <c r="H64" s="22"/>
      <c r="I64" s="22"/>
      <c r="J64" s="22"/>
      <c r="K64" s="35">
        <f t="shared" si="4"/>
        <v>0</v>
      </c>
      <c r="L64" s="20"/>
      <c r="M64" s="163"/>
    </row>
    <row r="65" spans="1:13" ht="27">
      <c r="A65" s="53">
        <v>4251</v>
      </c>
      <c r="B65" s="10" t="s">
        <v>409</v>
      </c>
      <c r="C65" s="56" t="s">
        <v>42</v>
      </c>
      <c r="D65" s="22">
        <f>+'4Gorcarakan ev tntesagitakan'!H284+'4Gorcarakan ev tntesagitakan'!H405+'4Gorcarakan ev tntesagitakan'!H455+'4Gorcarakan ev tntesagitakan'!H592</f>
        <v>270000</v>
      </c>
      <c r="E65" s="22">
        <f>+'4Gorcarakan ev tntesagitakan'!I284+'4Gorcarakan ev tntesagitakan'!I405+'4Gorcarakan ev tntesagitakan'!I455+'4Gorcarakan ev tntesagitakan'!I592</f>
        <v>270000</v>
      </c>
      <c r="F65" s="22" t="s">
        <v>1</v>
      </c>
      <c r="G65" s="22">
        <f>+'4Gorcarakan ev tntesagitakan'!K284+'4Gorcarakan ev tntesagitakan'!K405+'4Gorcarakan ev tntesagitakan'!K455+'4Gorcarakan ev tntesagitakan'!K592</f>
        <v>1000</v>
      </c>
      <c r="H65" s="22">
        <f>+'4Gorcarakan ev tntesagitakan'!L284+'4Gorcarakan ev tntesagitakan'!L405+'4Gorcarakan ev tntesagitakan'!L455+'4Gorcarakan ev tntesagitakan'!L592</f>
        <v>0</v>
      </c>
      <c r="I65" s="22">
        <f>+'4Gorcarakan ev tntesagitakan'!M284+'4Gorcarakan ev tntesagitakan'!M405+'4Gorcarakan ev tntesagitakan'!M455+'4Gorcarakan ev tntesagitakan'!M592</f>
        <v>0</v>
      </c>
      <c r="J65" s="22">
        <f>+'4Gorcarakan ev tntesagitakan'!N284+'4Gorcarakan ev tntesagitakan'!N405+'4Gorcarakan ev tntesagitakan'!N455+'4Gorcarakan ev tntesagitakan'!N592</f>
        <v>270000</v>
      </c>
      <c r="K65" s="35">
        <f t="shared" si="4"/>
        <v>0</v>
      </c>
      <c r="L65" s="20"/>
      <c r="M65" s="163"/>
    </row>
    <row r="66" spans="1:13" ht="27">
      <c r="A66" s="53">
        <v>4252</v>
      </c>
      <c r="B66" s="10" t="s">
        <v>410</v>
      </c>
      <c r="C66" s="56" t="s">
        <v>43</v>
      </c>
      <c r="D66" s="22">
        <f>+'4Gorcarakan ev tntesagitakan'!H37+'4Gorcarakan ev tntesagitakan'!H366+'4Gorcarakan ev tntesagitakan'!H456</f>
        <v>8500</v>
      </c>
      <c r="E66" s="22">
        <f>+'4Gorcarakan ev tntesagitakan'!I37+'4Gorcarakan ev tntesagitakan'!I366+'4Gorcarakan ev tntesagitakan'!I456</f>
        <v>8500</v>
      </c>
      <c r="F66" s="22" t="s">
        <v>1</v>
      </c>
      <c r="G66" s="22">
        <f>+'4Gorcarakan ev tntesagitakan'!K37+'4Gorcarakan ev tntesagitakan'!K366+'4Gorcarakan ev tntesagitakan'!K456</f>
        <v>0</v>
      </c>
      <c r="H66" s="22">
        <f>+'4Gorcarakan ev tntesagitakan'!L37+'4Gorcarakan ev tntesagitakan'!L366+'4Gorcarakan ev tntesagitakan'!L456</f>
        <v>0</v>
      </c>
      <c r="I66" s="22">
        <f>+'4Gorcarakan ev tntesagitakan'!M37+'4Gorcarakan ev tntesagitakan'!M366+'4Gorcarakan ev tntesagitakan'!M456</f>
        <v>0</v>
      </c>
      <c r="J66" s="22">
        <f>+'4Gorcarakan ev tntesagitakan'!N37+'4Gorcarakan ev tntesagitakan'!N366+'4Gorcarakan ev tntesagitakan'!N456</f>
        <v>8500</v>
      </c>
      <c r="K66" s="35">
        <f t="shared" si="4"/>
        <v>0</v>
      </c>
      <c r="L66" s="20"/>
      <c r="M66" s="163"/>
    </row>
    <row r="67" spans="1:13" ht="40.5">
      <c r="A67" s="53">
        <v>4260</v>
      </c>
      <c r="B67" s="10" t="s">
        <v>411</v>
      </c>
      <c r="C67" s="56" t="s">
        <v>19</v>
      </c>
      <c r="D67" s="22">
        <f>SUM(D69:D76)</f>
        <v>349960</v>
      </c>
      <c r="E67" s="22">
        <f>SUM(E69:E76)</f>
        <v>349960</v>
      </c>
      <c r="F67" s="22" t="s">
        <v>1</v>
      </c>
      <c r="G67" s="22">
        <f>SUM(G69:G76)</f>
        <v>1000</v>
      </c>
      <c r="H67" s="22">
        <f>SUM(H69:H76)</f>
        <v>0</v>
      </c>
      <c r="I67" s="22">
        <f>SUM(I69:I76)</f>
        <v>0</v>
      </c>
      <c r="J67" s="22">
        <f>SUM(J69:J76)</f>
        <v>349960</v>
      </c>
      <c r="K67" s="35">
        <f t="shared" si="4"/>
        <v>0</v>
      </c>
      <c r="L67" s="20"/>
      <c r="M67" s="163"/>
    </row>
    <row r="68" spans="1:13">
      <c r="A68" s="53"/>
      <c r="B68" s="12" t="s">
        <v>155</v>
      </c>
      <c r="C68" s="56"/>
      <c r="D68" s="22"/>
      <c r="E68" s="22"/>
      <c r="F68" s="22"/>
      <c r="G68" s="22"/>
      <c r="H68" s="22"/>
      <c r="I68" s="22"/>
      <c r="J68" s="22"/>
      <c r="K68" s="35">
        <f t="shared" si="4"/>
        <v>0</v>
      </c>
      <c r="L68" s="20"/>
      <c r="M68" s="163"/>
    </row>
    <row r="69" spans="1:13">
      <c r="A69" s="53">
        <v>4261</v>
      </c>
      <c r="B69" s="10" t="s">
        <v>412</v>
      </c>
      <c r="C69" s="56" t="s">
        <v>44</v>
      </c>
      <c r="D69" s="22">
        <f>+'4Gorcarakan ev tntesagitakan'!H38+'4Gorcarakan ev tntesagitakan'!H86+'4Gorcarakan ev tntesagitakan'!H158+'4Gorcarakan ev tntesagitakan'!H367+'4Gorcarakan ev tntesagitakan'!H750+'4Gorcarakan ev tntesagitakan'!H767</f>
        <v>11160</v>
      </c>
      <c r="E69" s="22">
        <f>+'4Gorcarakan ev tntesagitakan'!I38+'4Gorcarakan ev tntesagitakan'!I86+'4Gorcarakan ev tntesagitakan'!I158+'4Gorcarakan ev tntesagitakan'!I367+'4Gorcarakan ev tntesagitakan'!I750+'4Gorcarakan ev tntesagitakan'!I767</f>
        <v>11160</v>
      </c>
      <c r="F69" s="22" t="s">
        <v>1</v>
      </c>
      <c r="G69" s="22">
        <f>+'4Gorcarakan ev tntesagitakan'!K38+'4Gorcarakan ev tntesagitakan'!K86+'4Gorcarakan ev tntesagitakan'!K158+'4Gorcarakan ev tntesagitakan'!K367+'4Gorcarakan ev tntesagitakan'!K750+'4Gorcarakan ev tntesagitakan'!K767</f>
        <v>0</v>
      </c>
      <c r="H69" s="22">
        <f>+'4Gorcarakan ev tntesagitakan'!L38+'4Gorcarakan ev tntesagitakan'!L86+'4Gorcarakan ev tntesagitakan'!L158+'4Gorcarakan ev tntesagitakan'!L367+'4Gorcarakan ev tntesagitakan'!L750+'4Gorcarakan ev tntesagitakan'!L767</f>
        <v>0</v>
      </c>
      <c r="I69" s="22">
        <f>+'4Gorcarakan ev tntesagitakan'!M38+'4Gorcarakan ev tntesagitakan'!M86+'4Gorcarakan ev tntesagitakan'!M158+'4Gorcarakan ev tntesagitakan'!M367+'4Gorcarakan ev tntesagitakan'!M750+'4Gorcarakan ev tntesagitakan'!M767</f>
        <v>0</v>
      </c>
      <c r="J69" s="22">
        <f>+'4Gorcarakan ev tntesagitakan'!N38+'4Gorcarakan ev tntesagitakan'!N86+'4Gorcarakan ev tntesagitakan'!N158+'4Gorcarakan ev tntesagitakan'!N367+'4Gorcarakan ev tntesagitakan'!N750+'4Gorcarakan ev tntesagitakan'!N767</f>
        <v>11160</v>
      </c>
      <c r="K69" s="35">
        <f t="shared" si="4"/>
        <v>0</v>
      </c>
      <c r="L69" s="20"/>
      <c r="M69" s="163"/>
    </row>
    <row r="70" spans="1:13">
      <c r="A70" s="53">
        <v>4262</v>
      </c>
      <c r="B70" s="10" t="s">
        <v>413</v>
      </c>
      <c r="C70" s="56" t="s">
        <v>45</v>
      </c>
      <c r="D70" s="22">
        <f>+'4Gorcarakan ev tntesagitakan'!H402</f>
        <v>4000</v>
      </c>
      <c r="E70" s="22">
        <f>+'4Gorcarakan ev tntesagitakan'!I402</f>
        <v>4000</v>
      </c>
      <c r="F70" s="22" t="s">
        <v>1</v>
      </c>
      <c r="G70" s="22">
        <f>+'4Gorcarakan ev tntesagitakan'!K402</f>
        <v>0</v>
      </c>
      <c r="H70" s="22">
        <f>+'4Gorcarakan ev tntesagitakan'!L402</f>
        <v>0</v>
      </c>
      <c r="I70" s="22">
        <f>+'4Gorcarakan ev tntesagitakan'!M402</f>
        <v>0</v>
      </c>
      <c r="J70" s="22">
        <f>+'4Gorcarakan ev tntesagitakan'!N402</f>
        <v>4000</v>
      </c>
      <c r="K70" s="35">
        <f t="shared" si="4"/>
        <v>0</v>
      </c>
      <c r="L70" s="20"/>
      <c r="M70" s="163"/>
    </row>
    <row r="71" spans="1:13" ht="27">
      <c r="A71" s="53">
        <v>4263</v>
      </c>
      <c r="B71" s="10" t="s">
        <v>414</v>
      </c>
      <c r="C71" s="56" t="s">
        <v>46</v>
      </c>
      <c r="D71" s="22"/>
      <c r="E71" s="22"/>
      <c r="F71" s="22" t="s">
        <v>1</v>
      </c>
      <c r="G71" s="22"/>
      <c r="H71" s="22"/>
      <c r="I71" s="22"/>
      <c r="J71" s="22"/>
      <c r="K71" s="35">
        <f t="shared" si="4"/>
        <v>0</v>
      </c>
      <c r="L71" s="20"/>
      <c r="M71" s="163"/>
    </row>
    <row r="72" spans="1:13">
      <c r="A72" s="53">
        <v>4264</v>
      </c>
      <c r="B72" s="10" t="s">
        <v>415</v>
      </c>
      <c r="C72" s="56" t="s">
        <v>47</v>
      </c>
      <c r="D72" s="22">
        <f>+'4Gorcarakan ev tntesagitakan'!H39+'4Gorcarakan ev tntesagitakan'!H159+'4Gorcarakan ev tntesagitakan'!H368+'4Gorcarakan ev tntesagitakan'!H403+'4Gorcarakan ev tntesagitakan'!H457+'4Gorcarakan ev tntesagitakan'!H769</f>
        <v>213800</v>
      </c>
      <c r="E72" s="22">
        <f>+'4Gorcarakan ev tntesagitakan'!I39+'4Gorcarakan ev tntesagitakan'!I159+'4Gorcarakan ev tntesagitakan'!I368+'4Gorcarakan ev tntesagitakan'!I403+'4Gorcarakan ev tntesagitakan'!I457+'4Gorcarakan ev tntesagitakan'!I769</f>
        <v>213800</v>
      </c>
      <c r="F72" s="22" t="s">
        <v>1</v>
      </c>
      <c r="G72" s="22">
        <f>+'4Gorcarakan ev tntesagitakan'!K39+'4Gorcarakan ev tntesagitakan'!K159+'4Gorcarakan ev tntesagitakan'!K368+'4Gorcarakan ev tntesagitakan'!K403+'4Gorcarakan ev tntesagitakan'!K457+'4Gorcarakan ev tntesagitakan'!K769</f>
        <v>0</v>
      </c>
      <c r="H72" s="22">
        <f>+'4Gorcarakan ev tntesagitakan'!L39+'4Gorcarakan ev tntesagitakan'!L159+'4Gorcarakan ev tntesagitakan'!L368+'4Gorcarakan ev tntesagitakan'!L403+'4Gorcarakan ev tntesagitakan'!L457+'4Gorcarakan ev tntesagitakan'!L769</f>
        <v>0</v>
      </c>
      <c r="I72" s="22">
        <f>+'4Gorcarakan ev tntesagitakan'!M39+'4Gorcarakan ev tntesagitakan'!M159+'4Gorcarakan ev tntesagitakan'!M368+'4Gorcarakan ev tntesagitakan'!M403+'4Gorcarakan ev tntesagitakan'!M457+'4Gorcarakan ev tntesagitakan'!M769</f>
        <v>0</v>
      </c>
      <c r="J72" s="22">
        <f>+'4Gorcarakan ev tntesagitakan'!N39+'4Gorcarakan ev tntesagitakan'!N159+'4Gorcarakan ev tntesagitakan'!N368+'4Gorcarakan ev tntesagitakan'!N403+'4Gorcarakan ev tntesagitakan'!N457+'4Gorcarakan ev tntesagitakan'!N769</f>
        <v>213800</v>
      </c>
      <c r="K72" s="35">
        <f t="shared" si="4"/>
        <v>0</v>
      </c>
      <c r="L72" s="20"/>
      <c r="M72" s="163"/>
    </row>
    <row r="73" spans="1:13" ht="27">
      <c r="A73" s="53">
        <v>4265</v>
      </c>
      <c r="B73" s="10" t="s">
        <v>416</v>
      </c>
      <c r="C73" s="56" t="s">
        <v>48</v>
      </c>
      <c r="D73" s="22"/>
      <c r="E73" s="22"/>
      <c r="F73" s="22" t="s">
        <v>1</v>
      </c>
      <c r="G73" s="22"/>
      <c r="H73" s="22"/>
      <c r="I73" s="22"/>
      <c r="J73" s="22"/>
      <c r="K73" s="35">
        <f t="shared" si="4"/>
        <v>0</v>
      </c>
      <c r="L73" s="20"/>
      <c r="M73" s="163"/>
    </row>
    <row r="74" spans="1:13">
      <c r="A74" s="53">
        <v>4266</v>
      </c>
      <c r="B74" s="10" t="s">
        <v>417</v>
      </c>
      <c r="C74" s="56" t="s">
        <v>49</v>
      </c>
      <c r="D74" s="22"/>
      <c r="E74" s="22"/>
      <c r="F74" s="22" t="s">
        <v>1</v>
      </c>
      <c r="G74" s="22"/>
      <c r="H74" s="22"/>
      <c r="I74" s="22"/>
      <c r="J74" s="22"/>
      <c r="K74" s="35">
        <f t="shared" si="4"/>
        <v>0</v>
      </c>
      <c r="L74" s="20"/>
      <c r="M74" s="163"/>
    </row>
    <row r="75" spans="1:13">
      <c r="A75" s="53">
        <v>4267</v>
      </c>
      <c r="B75" s="10" t="s">
        <v>418</v>
      </c>
      <c r="C75" s="56" t="s">
        <v>50</v>
      </c>
      <c r="D75" s="22"/>
      <c r="E75" s="22"/>
      <c r="F75" s="22" t="s">
        <v>1</v>
      </c>
      <c r="G75" s="22"/>
      <c r="H75" s="22"/>
      <c r="I75" s="22"/>
      <c r="J75" s="22"/>
      <c r="K75" s="35">
        <f t="shared" si="4"/>
        <v>0</v>
      </c>
      <c r="L75" s="20"/>
      <c r="M75" s="163"/>
    </row>
    <row r="76" spans="1:13">
      <c r="A76" s="53">
        <v>4268</v>
      </c>
      <c r="B76" s="10" t="s">
        <v>419</v>
      </c>
      <c r="C76" s="56" t="s">
        <v>51</v>
      </c>
      <c r="D76" s="22">
        <f>+'4Gorcarakan ev tntesagitakan'!H40+'4Gorcarakan ev tntesagitakan'!H87+'4Gorcarakan ev tntesagitakan'!H285+'4Gorcarakan ev tntesagitakan'!H369+'4Gorcarakan ev tntesagitakan'!H404+'4Gorcarakan ev tntesagitakan'!H437+'4Gorcarakan ev tntesagitakan'!H458+'4Gorcarakan ev tntesagitakan'!H593</f>
        <v>121000</v>
      </c>
      <c r="E76" s="22">
        <f>+'4Gorcarakan ev tntesagitakan'!I40+'4Gorcarakan ev tntesagitakan'!I87+'4Gorcarakan ev tntesagitakan'!I285+'4Gorcarakan ev tntesagitakan'!I369+'4Gorcarakan ev tntesagitakan'!I404+'4Gorcarakan ev tntesagitakan'!I437+'4Gorcarakan ev tntesagitakan'!I458+'4Gorcarakan ev tntesagitakan'!I593</f>
        <v>121000</v>
      </c>
      <c r="F76" s="22" t="s">
        <v>1</v>
      </c>
      <c r="G76" s="22">
        <f>+'4Gorcarakan ev tntesagitakan'!K40+'4Gorcarakan ev tntesagitakan'!K87+'4Gorcarakan ev tntesagitakan'!K285+'4Gorcarakan ev tntesagitakan'!K369+'4Gorcarakan ev tntesagitakan'!K404+'4Gorcarakan ev tntesagitakan'!K437+'4Gorcarakan ev tntesagitakan'!K458+'4Gorcarakan ev tntesagitakan'!K593</f>
        <v>1000</v>
      </c>
      <c r="H76" s="22">
        <f>+'4Gorcarakan ev tntesagitakan'!L40+'4Gorcarakan ev tntesagitakan'!L87+'4Gorcarakan ev tntesagitakan'!L285+'4Gorcarakan ev tntesagitakan'!L369+'4Gorcarakan ev tntesagitakan'!L404+'4Gorcarakan ev tntesagitakan'!L437+'4Gorcarakan ev tntesagitakan'!L458+'4Gorcarakan ev tntesagitakan'!L593</f>
        <v>0</v>
      </c>
      <c r="I76" s="22">
        <f>+'4Gorcarakan ev tntesagitakan'!M40+'4Gorcarakan ev tntesagitakan'!M87+'4Gorcarakan ev tntesagitakan'!M285+'4Gorcarakan ev tntesagitakan'!M369+'4Gorcarakan ev tntesagitakan'!M404+'4Gorcarakan ev tntesagitakan'!M437+'4Gorcarakan ev tntesagitakan'!M458+'4Gorcarakan ev tntesagitakan'!M593</f>
        <v>0</v>
      </c>
      <c r="J76" s="22">
        <f>+'4Gorcarakan ev tntesagitakan'!N40+'4Gorcarakan ev tntesagitakan'!N87+'4Gorcarakan ev tntesagitakan'!N285+'4Gorcarakan ev tntesagitakan'!N369+'4Gorcarakan ev tntesagitakan'!N404+'4Gorcarakan ev tntesagitakan'!N437+'4Gorcarakan ev tntesagitakan'!N458+'4Gorcarakan ev tntesagitakan'!N593</f>
        <v>121000</v>
      </c>
      <c r="K76" s="35">
        <f t="shared" si="4"/>
        <v>0</v>
      </c>
      <c r="L76" s="20"/>
      <c r="M76" s="163"/>
    </row>
    <row r="77" spans="1:13">
      <c r="A77" s="53">
        <v>4300</v>
      </c>
      <c r="B77" s="10" t="s">
        <v>420</v>
      </c>
      <c r="C77" s="56" t="s">
        <v>19</v>
      </c>
      <c r="D77" s="22">
        <f>SUM(D79,D83,D87)</f>
        <v>100000</v>
      </c>
      <c r="E77" s="22">
        <f>SUM(E79,E83,E87)</f>
        <v>100000</v>
      </c>
      <c r="F77" s="22" t="s">
        <v>0</v>
      </c>
      <c r="G77" s="22">
        <f>SUM(G79,G83,G87)</f>
        <v>0</v>
      </c>
      <c r="H77" s="22">
        <f>SUM(H79,H83,H87)</f>
        <v>0</v>
      </c>
      <c r="I77" s="22">
        <f>SUM(I79,I83,I87)</f>
        <v>0</v>
      </c>
      <c r="J77" s="22">
        <f>SUM(J79,J83,J87)</f>
        <v>100000</v>
      </c>
      <c r="K77" s="35">
        <f t="shared" si="4"/>
        <v>0</v>
      </c>
      <c r="L77" s="20"/>
      <c r="M77" s="163"/>
    </row>
    <row r="78" spans="1:13">
      <c r="A78" s="53"/>
      <c r="B78" s="12" t="s">
        <v>374</v>
      </c>
      <c r="C78" s="54"/>
      <c r="D78" s="22"/>
      <c r="E78" s="22"/>
      <c r="F78" s="22"/>
      <c r="G78" s="22"/>
      <c r="H78" s="22"/>
      <c r="I78" s="22"/>
      <c r="J78" s="22"/>
      <c r="K78" s="35">
        <f t="shared" si="4"/>
        <v>0</v>
      </c>
      <c r="L78" s="20"/>
      <c r="M78" s="163"/>
    </row>
    <row r="79" spans="1:13">
      <c r="A79" s="53">
        <v>4310</v>
      </c>
      <c r="B79" s="10" t="s">
        <v>421</v>
      </c>
      <c r="C79" s="56" t="s">
        <v>19</v>
      </c>
      <c r="D79" s="22">
        <f>SUM(D81:D82)</f>
        <v>100000</v>
      </c>
      <c r="E79" s="22">
        <f>SUM(E81:E82)</f>
        <v>100000</v>
      </c>
      <c r="F79" s="22" t="s">
        <v>0</v>
      </c>
      <c r="G79" s="22">
        <f>SUM(G81:G82)</f>
        <v>0</v>
      </c>
      <c r="H79" s="22">
        <f>SUM(H81:H82)</f>
        <v>0</v>
      </c>
      <c r="I79" s="22">
        <f>SUM(I81:I82)</f>
        <v>0</v>
      </c>
      <c r="J79" s="22">
        <f>SUM(J81:J82)</f>
        <v>100000</v>
      </c>
      <c r="K79" s="35">
        <f t="shared" si="4"/>
        <v>0</v>
      </c>
      <c r="L79" s="20"/>
      <c r="M79" s="163"/>
    </row>
    <row r="80" spans="1:13">
      <c r="A80" s="53"/>
      <c r="B80" s="12" t="s">
        <v>155</v>
      </c>
      <c r="C80" s="56"/>
      <c r="D80" s="22"/>
      <c r="E80" s="22"/>
      <c r="F80" s="22"/>
      <c r="G80" s="22"/>
      <c r="H80" s="22"/>
      <c r="I80" s="22"/>
      <c r="J80" s="22"/>
      <c r="K80" s="35">
        <f t="shared" si="4"/>
        <v>0</v>
      </c>
      <c r="L80" s="20"/>
      <c r="M80" s="163"/>
    </row>
    <row r="81" spans="1:13">
      <c r="A81" s="53">
        <v>4311</v>
      </c>
      <c r="B81" s="10" t="s">
        <v>422</v>
      </c>
      <c r="C81" s="56" t="s">
        <v>52</v>
      </c>
      <c r="D81" s="22"/>
      <c r="E81" s="22"/>
      <c r="F81" s="22" t="s">
        <v>1</v>
      </c>
      <c r="G81" s="22"/>
      <c r="H81" s="22"/>
      <c r="I81" s="22"/>
      <c r="J81" s="22"/>
      <c r="K81" s="35">
        <f t="shared" si="4"/>
        <v>0</v>
      </c>
      <c r="L81" s="20"/>
      <c r="M81" s="163"/>
    </row>
    <row r="82" spans="1:13">
      <c r="A82" s="53">
        <v>4312</v>
      </c>
      <c r="B82" s="10" t="s">
        <v>423</v>
      </c>
      <c r="C82" s="56" t="s">
        <v>53</v>
      </c>
      <c r="D82" s="22">
        <f>+'4Gorcarakan ev tntesagitakan'!H109</f>
        <v>100000</v>
      </c>
      <c r="E82" s="22">
        <f>+'4Gorcarakan ev tntesagitakan'!I109</f>
        <v>100000</v>
      </c>
      <c r="F82" s="22" t="s">
        <v>1</v>
      </c>
      <c r="G82" s="22">
        <f>+'4Gorcarakan ev tntesagitakan'!K109</f>
        <v>0</v>
      </c>
      <c r="H82" s="22">
        <f>+'4Gorcarakan ev tntesagitakan'!L109</f>
        <v>0</v>
      </c>
      <c r="I82" s="22">
        <f>+'4Gorcarakan ev tntesagitakan'!M109</f>
        <v>0</v>
      </c>
      <c r="J82" s="22">
        <f>+'4Gorcarakan ev tntesagitakan'!N109</f>
        <v>100000</v>
      </c>
      <c r="K82" s="35">
        <f t="shared" si="4"/>
        <v>0</v>
      </c>
      <c r="L82" s="20"/>
      <c r="M82" s="163"/>
    </row>
    <row r="83" spans="1:13">
      <c r="A83" s="53">
        <v>4320</v>
      </c>
      <c r="B83" s="10" t="s">
        <v>424</v>
      </c>
      <c r="C83" s="56" t="s">
        <v>19</v>
      </c>
      <c r="D83" s="22">
        <f>SUM(D85:D86)</f>
        <v>0</v>
      </c>
      <c r="E83" s="22">
        <f>SUM(E85:E86)</f>
        <v>0</v>
      </c>
      <c r="F83" s="22" t="s">
        <v>0</v>
      </c>
      <c r="G83" s="22">
        <f>SUM(G85:G86)</f>
        <v>0</v>
      </c>
      <c r="H83" s="22">
        <f>SUM(H85:H86)</f>
        <v>0</v>
      </c>
      <c r="I83" s="22">
        <f>SUM(I85:I86)</f>
        <v>0</v>
      </c>
      <c r="J83" s="22">
        <f>SUM(J85:J86)</f>
        <v>0</v>
      </c>
      <c r="K83" s="35">
        <f t="shared" si="4"/>
        <v>0</v>
      </c>
      <c r="L83" s="20"/>
      <c r="M83" s="163"/>
    </row>
    <row r="84" spans="1:13">
      <c r="A84" s="53"/>
      <c r="B84" s="12" t="s">
        <v>155</v>
      </c>
      <c r="C84" s="56"/>
      <c r="D84" s="22"/>
      <c r="E84" s="22"/>
      <c r="F84" s="22"/>
      <c r="G84" s="22"/>
      <c r="H84" s="22"/>
      <c r="I84" s="22"/>
      <c r="J84" s="22"/>
      <c r="K84" s="35">
        <f t="shared" ref="K84:K147" si="7">+D84-J84</f>
        <v>0</v>
      </c>
      <c r="L84" s="20"/>
      <c r="M84" s="163"/>
    </row>
    <row r="85" spans="1:13">
      <c r="A85" s="53">
        <v>4321</v>
      </c>
      <c r="B85" s="10" t="s">
        <v>425</v>
      </c>
      <c r="C85" s="56" t="s">
        <v>54</v>
      </c>
      <c r="D85" s="22"/>
      <c r="E85" s="22"/>
      <c r="F85" s="22" t="s">
        <v>1</v>
      </c>
      <c r="G85" s="22"/>
      <c r="H85" s="22"/>
      <c r="I85" s="22"/>
      <c r="J85" s="22"/>
      <c r="K85" s="35">
        <f t="shared" si="7"/>
        <v>0</v>
      </c>
      <c r="L85" s="20"/>
      <c r="M85" s="163"/>
    </row>
    <row r="86" spans="1:13">
      <c r="A86" s="53">
        <v>4322</v>
      </c>
      <c r="B86" s="10" t="s">
        <v>426</v>
      </c>
      <c r="C86" s="56" t="s">
        <v>55</v>
      </c>
      <c r="D86" s="22"/>
      <c r="E86" s="22"/>
      <c r="F86" s="22" t="s">
        <v>1</v>
      </c>
      <c r="G86" s="22"/>
      <c r="H86" s="22"/>
      <c r="I86" s="22"/>
      <c r="J86" s="22"/>
      <c r="K86" s="35">
        <f t="shared" si="7"/>
        <v>0</v>
      </c>
      <c r="L86" s="20"/>
      <c r="M86" s="163"/>
    </row>
    <row r="87" spans="1:13" ht="27">
      <c r="A87" s="53">
        <v>4330</v>
      </c>
      <c r="B87" s="10" t="s">
        <v>427</v>
      </c>
      <c r="C87" s="56" t="s">
        <v>19</v>
      </c>
      <c r="D87" s="22">
        <f>SUM(D89:D91)</f>
        <v>0</v>
      </c>
      <c r="E87" s="22">
        <f>SUM(E89:E91)</f>
        <v>0</v>
      </c>
      <c r="F87" s="22" t="s">
        <v>1</v>
      </c>
      <c r="G87" s="22">
        <f>SUM(G89:G91)</f>
        <v>0</v>
      </c>
      <c r="H87" s="22">
        <f>SUM(H89:H91)</f>
        <v>0</v>
      </c>
      <c r="I87" s="22">
        <f>SUM(I89:I91)</f>
        <v>0</v>
      </c>
      <c r="J87" s="22">
        <f>SUM(J89:J91)</f>
        <v>0</v>
      </c>
      <c r="K87" s="35">
        <f t="shared" si="7"/>
        <v>0</v>
      </c>
      <c r="L87" s="20"/>
      <c r="M87" s="163"/>
    </row>
    <row r="88" spans="1:13">
      <c r="A88" s="53"/>
      <c r="B88" s="12" t="s">
        <v>155</v>
      </c>
      <c r="C88" s="56"/>
      <c r="D88" s="22"/>
      <c r="E88" s="22"/>
      <c r="F88" s="22"/>
      <c r="G88" s="22"/>
      <c r="H88" s="22"/>
      <c r="I88" s="22"/>
      <c r="J88" s="22"/>
      <c r="K88" s="35">
        <f t="shared" si="7"/>
        <v>0</v>
      </c>
      <c r="L88" s="20"/>
      <c r="M88" s="163"/>
    </row>
    <row r="89" spans="1:13">
      <c r="A89" s="53">
        <v>4331</v>
      </c>
      <c r="B89" s="10" t="s">
        <v>428</v>
      </c>
      <c r="C89" s="56" t="s">
        <v>56</v>
      </c>
      <c r="D89" s="22"/>
      <c r="E89" s="22"/>
      <c r="F89" s="22" t="s">
        <v>1</v>
      </c>
      <c r="G89" s="22"/>
      <c r="H89" s="22"/>
      <c r="I89" s="22"/>
      <c r="J89" s="22"/>
      <c r="K89" s="35">
        <f t="shared" si="7"/>
        <v>0</v>
      </c>
      <c r="L89" s="20"/>
      <c r="M89" s="163"/>
    </row>
    <row r="90" spans="1:13">
      <c r="A90" s="53">
        <v>4332</v>
      </c>
      <c r="B90" s="10" t="s">
        <v>429</v>
      </c>
      <c r="C90" s="56" t="s">
        <v>57</v>
      </c>
      <c r="D90" s="22"/>
      <c r="E90" s="22"/>
      <c r="F90" s="22" t="s">
        <v>1</v>
      </c>
      <c r="G90" s="22"/>
      <c r="H90" s="22"/>
      <c r="I90" s="22"/>
      <c r="J90" s="22"/>
      <c r="K90" s="35">
        <f t="shared" si="7"/>
        <v>0</v>
      </c>
      <c r="L90" s="20"/>
      <c r="M90" s="163"/>
    </row>
    <row r="91" spans="1:13">
      <c r="A91" s="53">
        <v>4333</v>
      </c>
      <c r="B91" s="10" t="s">
        <v>430</v>
      </c>
      <c r="C91" s="56" t="s">
        <v>58</v>
      </c>
      <c r="D91" s="22"/>
      <c r="E91" s="22"/>
      <c r="F91" s="22" t="s">
        <v>1</v>
      </c>
      <c r="G91" s="22"/>
      <c r="H91" s="22"/>
      <c r="I91" s="22"/>
      <c r="J91" s="22"/>
      <c r="K91" s="35">
        <f t="shared" si="7"/>
        <v>0</v>
      </c>
      <c r="L91" s="20"/>
      <c r="M91" s="163"/>
    </row>
    <row r="92" spans="1:13">
      <c r="A92" s="53">
        <v>4400</v>
      </c>
      <c r="B92" s="10" t="s">
        <v>431</v>
      </c>
      <c r="C92" s="56" t="s">
        <v>19</v>
      </c>
      <c r="D92" s="22">
        <f>SUM(D94,D98)</f>
        <v>3074376.696</v>
      </c>
      <c r="E92" s="22">
        <f>SUM(E94,E98)</f>
        <v>3074376.696</v>
      </c>
      <c r="F92" s="22" t="s">
        <v>0</v>
      </c>
      <c r="G92" s="22">
        <f>SUM(G94,G98)</f>
        <v>0</v>
      </c>
      <c r="H92" s="22">
        <f>SUM(H94,H98)</f>
        <v>0</v>
      </c>
      <c r="I92" s="22">
        <f>SUM(I94,I98)</f>
        <v>0</v>
      </c>
      <c r="J92" s="22">
        <f>SUM(J94,J98)</f>
        <v>3074376.696</v>
      </c>
      <c r="K92" s="35">
        <f t="shared" si="7"/>
        <v>0</v>
      </c>
      <c r="L92" s="20"/>
      <c r="M92" s="163"/>
    </row>
    <row r="93" spans="1:13">
      <c r="A93" s="53"/>
      <c r="B93" s="12" t="s">
        <v>374</v>
      </c>
      <c r="C93" s="54"/>
      <c r="D93" s="22"/>
      <c r="E93" s="22"/>
      <c r="F93" s="22"/>
      <c r="G93" s="22"/>
      <c r="H93" s="22"/>
      <c r="I93" s="22"/>
      <c r="J93" s="22"/>
      <c r="K93" s="35">
        <f t="shared" si="7"/>
        <v>0</v>
      </c>
      <c r="L93" s="20"/>
      <c r="M93" s="163"/>
    </row>
    <row r="94" spans="1:13" ht="27">
      <c r="A94" s="53">
        <v>4410</v>
      </c>
      <c r="B94" s="10" t="s">
        <v>432</v>
      </c>
      <c r="C94" s="56" t="s">
        <v>19</v>
      </c>
      <c r="D94" s="22">
        <f>SUM(D96:D97)</f>
        <v>3073376.696</v>
      </c>
      <c r="E94" s="22">
        <f>SUM(E96:E97)</f>
        <v>3073376.696</v>
      </c>
      <c r="F94" s="22" t="s">
        <v>0</v>
      </c>
      <c r="G94" s="22">
        <f>SUM(G96:G97)</f>
        <v>0</v>
      </c>
      <c r="H94" s="22">
        <f>SUM(H96:H97)</f>
        <v>0</v>
      </c>
      <c r="I94" s="22">
        <f>SUM(I96:I97)</f>
        <v>0</v>
      </c>
      <c r="J94" s="22">
        <f>SUM(J96:J97)</f>
        <v>3073376.696</v>
      </c>
      <c r="K94" s="35">
        <f t="shared" si="7"/>
        <v>0</v>
      </c>
      <c r="L94" s="20"/>
      <c r="M94" s="163"/>
    </row>
    <row r="95" spans="1:13">
      <c r="A95" s="53"/>
      <c r="B95" s="12" t="s">
        <v>155</v>
      </c>
      <c r="C95" s="56"/>
      <c r="D95" s="22"/>
      <c r="E95" s="22"/>
      <c r="F95" s="22"/>
      <c r="G95" s="22"/>
      <c r="H95" s="22"/>
      <c r="I95" s="22"/>
      <c r="J95" s="22"/>
      <c r="K95" s="35">
        <f t="shared" si="7"/>
        <v>0</v>
      </c>
      <c r="L95" s="20"/>
      <c r="M95" s="163"/>
    </row>
    <row r="96" spans="1:13" ht="27">
      <c r="A96" s="53">
        <v>4411</v>
      </c>
      <c r="B96" s="10" t="s">
        <v>433</v>
      </c>
      <c r="C96" s="56" t="s">
        <v>59</v>
      </c>
      <c r="D96" s="22">
        <f>+'4Gorcarakan ev tntesagitakan'!H460+'4Gorcarakan ev tntesagitakan'!H549+'4Gorcarakan ev tntesagitakan'!H560+'4Gorcarakan ev tntesagitakan'!H567+'4Gorcarakan ev tntesagitakan'!H573+'4Gorcarakan ev tntesagitakan'!H644</f>
        <v>3073376.696</v>
      </c>
      <c r="E96" s="22">
        <f>+'4Gorcarakan ev tntesagitakan'!I460+'4Gorcarakan ev tntesagitakan'!I549+'4Gorcarakan ev tntesagitakan'!I560+'4Gorcarakan ev tntesagitakan'!I567+'4Gorcarakan ev tntesagitakan'!I573+'4Gorcarakan ev tntesagitakan'!I644</f>
        <v>3073376.696</v>
      </c>
      <c r="F96" s="22" t="s">
        <v>0</v>
      </c>
      <c r="G96" s="22">
        <f>+'4Gorcarakan ev tntesagitakan'!K460+'4Gorcarakan ev tntesagitakan'!K549+'4Gorcarakan ev tntesagitakan'!K560+'4Gorcarakan ev tntesagitakan'!K567+'4Gorcarakan ev tntesagitakan'!K573+'4Gorcarakan ev tntesagitakan'!K644</f>
        <v>0</v>
      </c>
      <c r="H96" s="22">
        <f>+'4Gorcarakan ev tntesagitakan'!L460+'4Gorcarakan ev tntesagitakan'!L549+'4Gorcarakan ev tntesagitakan'!L560+'4Gorcarakan ev tntesagitakan'!L567+'4Gorcarakan ev tntesagitakan'!L573+'4Gorcarakan ev tntesagitakan'!L644</f>
        <v>0</v>
      </c>
      <c r="I96" s="22">
        <f>+'4Gorcarakan ev tntesagitakan'!M460+'4Gorcarakan ev tntesagitakan'!M549+'4Gorcarakan ev tntesagitakan'!M560+'4Gorcarakan ev tntesagitakan'!M567+'4Gorcarakan ev tntesagitakan'!M573+'4Gorcarakan ev tntesagitakan'!M644</f>
        <v>0</v>
      </c>
      <c r="J96" s="22">
        <f>+'4Gorcarakan ev tntesagitakan'!N460+'4Gorcarakan ev tntesagitakan'!N549+'4Gorcarakan ev tntesagitakan'!N560+'4Gorcarakan ev tntesagitakan'!N567+'4Gorcarakan ev tntesagitakan'!N573+'4Gorcarakan ev tntesagitakan'!N644</f>
        <v>3073376.696</v>
      </c>
      <c r="K96" s="35">
        <f t="shared" si="7"/>
        <v>0</v>
      </c>
      <c r="L96" s="20"/>
      <c r="M96" s="163"/>
    </row>
    <row r="97" spans="1:13" ht="27">
      <c r="A97" s="53">
        <v>4412</v>
      </c>
      <c r="B97" s="10" t="s">
        <v>434</v>
      </c>
      <c r="C97" s="56" t="s">
        <v>60</v>
      </c>
      <c r="D97" s="22"/>
      <c r="E97" s="22"/>
      <c r="F97" s="22" t="s">
        <v>1</v>
      </c>
      <c r="G97" s="22">
        <f>SUM(H97:I97)</f>
        <v>0</v>
      </c>
      <c r="H97" s="22">
        <f>SUM(I97:J97)</f>
        <v>0</v>
      </c>
      <c r="I97" s="22">
        <f>SUM(J97:L97)</f>
        <v>0</v>
      </c>
      <c r="J97" s="22">
        <f>SUM(L97:L97)</f>
        <v>0</v>
      </c>
      <c r="K97" s="35">
        <f t="shared" si="7"/>
        <v>0</v>
      </c>
      <c r="L97" s="20"/>
      <c r="M97" s="163"/>
    </row>
    <row r="98" spans="1:13" ht="27">
      <c r="A98" s="53">
        <v>4420</v>
      </c>
      <c r="B98" s="10" t="s">
        <v>435</v>
      </c>
      <c r="C98" s="56" t="s">
        <v>19</v>
      </c>
      <c r="D98" s="22">
        <f>SUM(D100:D101)</f>
        <v>1000</v>
      </c>
      <c r="E98" s="22">
        <f>SUM(E100:E101)</f>
        <v>1000</v>
      </c>
      <c r="F98" s="22" t="s">
        <v>0</v>
      </c>
      <c r="G98" s="22">
        <f>SUM(G100:G101)</f>
        <v>0</v>
      </c>
      <c r="H98" s="22">
        <f>SUM(H100:H101)</f>
        <v>0</v>
      </c>
      <c r="I98" s="22">
        <f>SUM(I100:I101)</f>
        <v>0</v>
      </c>
      <c r="J98" s="22">
        <f>SUM(J100:J101)</f>
        <v>1000</v>
      </c>
      <c r="K98" s="35">
        <f t="shared" si="7"/>
        <v>0</v>
      </c>
      <c r="L98" s="20"/>
      <c r="M98" s="163"/>
    </row>
    <row r="99" spans="1:13">
      <c r="A99" s="53"/>
      <c r="B99" s="12" t="s">
        <v>155</v>
      </c>
      <c r="C99" s="56"/>
      <c r="D99" s="22"/>
      <c r="E99" s="22"/>
      <c r="F99" s="22"/>
      <c r="G99" s="22"/>
      <c r="H99" s="22"/>
      <c r="I99" s="22"/>
      <c r="J99" s="22"/>
      <c r="K99" s="35">
        <f t="shared" si="7"/>
        <v>0</v>
      </c>
      <c r="L99" s="20"/>
      <c r="M99" s="163"/>
    </row>
    <row r="100" spans="1:13" ht="27">
      <c r="A100" s="53">
        <v>4421</v>
      </c>
      <c r="B100" s="10" t="s">
        <v>436</v>
      </c>
      <c r="C100" s="56" t="s">
        <v>61</v>
      </c>
      <c r="D100" s="22">
        <f>+'4Gorcarakan ev tntesagitakan'!H161+'4Gorcarakan ev tntesagitakan'!H459</f>
        <v>1000</v>
      </c>
      <c r="E100" s="22">
        <f>+'4Gorcarakan ev tntesagitakan'!I161+'4Gorcarakan ev tntesagitakan'!I459</f>
        <v>1000</v>
      </c>
      <c r="F100" s="22" t="s">
        <v>1</v>
      </c>
      <c r="G100" s="22">
        <f>+'4Gorcarakan ev tntesagitakan'!K161+'4Gorcarakan ev tntesagitakan'!K459</f>
        <v>0</v>
      </c>
      <c r="H100" s="22">
        <f>+'4Gorcarakan ev tntesagitakan'!L161+'4Gorcarakan ev tntesagitakan'!L459</f>
        <v>0</v>
      </c>
      <c r="I100" s="22">
        <f>+'4Gorcarakan ev tntesagitakan'!M161+'4Gorcarakan ev tntesagitakan'!M459</f>
        <v>0</v>
      </c>
      <c r="J100" s="22">
        <f>+'4Gorcarakan ev tntesagitakan'!N161+'4Gorcarakan ev tntesagitakan'!N459</f>
        <v>1000</v>
      </c>
      <c r="K100" s="35">
        <f t="shared" si="7"/>
        <v>0</v>
      </c>
      <c r="L100" s="20"/>
      <c r="M100" s="163"/>
    </row>
    <row r="101" spans="1:13" ht="27">
      <c r="A101" s="53">
        <v>4422</v>
      </c>
      <c r="B101" s="10" t="s">
        <v>437</v>
      </c>
      <c r="C101" s="56" t="s">
        <v>62</v>
      </c>
      <c r="D101" s="22"/>
      <c r="E101" s="22"/>
      <c r="F101" s="22" t="s">
        <v>1</v>
      </c>
      <c r="G101" s="22"/>
      <c r="H101" s="22"/>
      <c r="I101" s="22"/>
      <c r="J101" s="22"/>
      <c r="K101" s="35">
        <f t="shared" si="7"/>
        <v>0</v>
      </c>
      <c r="L101" s="20"/>
      <c r="M101" s="163"/>
    </row>
    <row r="102" spans="1:13" ht="27">
      <c r="A102" s="53">
        <v>4500</v>
      </c>
      <c r="B102" s="10" t="s">
        <v>438</v>
      </c>
      <c r="C102" s="56" t="s">
        <v>19</v>
      </c>
      <c r="D102" s="22">
        <f>SUM(D104,D108,D112,D123)</f>
        <v>0</v>
      </c>
      <c r="E102" s="22">
        <f>SUM(E104,E108,E112,E123)</f>
        <v>0</v>
      </c>
      <c r="F102" s="22" t="s">
        <v>0</v>
      </c>
      <c r="G102" s="22">
        <f>SUM(G104,G108,G112,G123)</f>
        <v>0</v>
      </c>
      <c r="H102" s="22">
        <f>SUM(H104,H108,H112,H123)</f>
        <v>0</v>
      </c>
      <c r="I102" s="22">
        <f>SUM(I104,I108,I112,I123)</f>
        <v>0</v>
      </c>
      <c r="J102" s="22">
        <f>SUM(J104,J108,J112,J123)</f>
        <v>0</v>
      </c>
      <c r="K102" s="35">
        <f t="shared" si="7"/>
        <v>0</v>
      </c>
      <c r="L102" s="20"/>
      <c r="M102" s="163"/>
    </row>
    <row r="103" spans="1:13">
      <c r="A103" s="53"/>
      <c r="B103" s="12" t="s">
        <v>374</v>
      </c>
      <c r="C103" s="54"/>
      <c r="D103" s="22"/>
      <c r="E103" s="22"/>
      <c r="F103" s="22"/>
      <c r="G103" s="22"/>
      <c r="H103" s="22"/>
      <c r="I103" s="22"/>
      <c r="J103" s="22"/>
      <c r="K103" s="35">
        <f t="shared" si="7"/>
        <v>0</v>
      </c>
      <c r="L103" s="20"/>
      <c r="M103" s="163"/>
    </row>
    <row r="104" spans="1:13" ht="27">
      <c r="A104" s="53">
        <v>4510</v>
      </c>
      <c r="B104" s="10" t="s">
        <v>439</v>
      </c>
      <c r="C104" s="56" t="s">
        <v>19</v>
      </c>
      <c r="D104" s="22">
        <f>SUM(D106:D107)</f>
        <v>0</v>
      </c>
      <c r="E104" s="22">
        <f>SUM(E106:E107)</f>
        <v>0</v>
      </c>
      <c r="F104" s="22" t="s">
        <v>0</v>
      </c>
      <c r="G104" s="22">
        <f>SUM(G106:G107)</f>
        <v>0</v>
      </c>
      <c r="H104" s="22">
        <f>SUM(H106:H107)</f>
        <v>0</v>
      </c>
      <c r="I104" s="22">
        <f>SUM(I106:I107)</f>
        <v>0</v>
      </c>
      <c r="J104" s="22">
        <f>SUM(J106:J107)</f>
        <v>0</v>
      </c>
      <c r="K104" s="35">
        <f t="shared" si="7"/>
        <v>0</v>
      </c>
      <c r="L104" s="20"/>
      <c r="M104" s="163"/>
    </row>
    <row r="105" spans="1:13">
      <c r="A105" s="53"/>
      <c r="B105" s="12" t="s">
        <v>155</v>
      </c>
      <c r="C105" s="56"/>
      <c r="D105" s="22"/>
      <c r="E105" s="22"/>
      <c r="F105" s="22"/>
      <c r="G105" s="22"/>
      <c r="H105" s="22"/>
      <c r="I105" s="22"/>
      <c r="J105" s="22"/>
      <c r="K105" s="35">
        <f t="shared" si="7"/>
        <v>0</v>
      </c>
      <c r="L105" s="20"/>
      <c r="M105" s="163"/>
    </row>
    <row r="106" spans="1:13" ht="27">
      <c r="A106" s="53">
        <v>4511</v>
      </c>
      <c r="B106" s="10" t="s">
        <v>440</v>
      </c>
      <c r="C106" s="56" t="s">
        <v>63</v>
      </c>
      <c r="D106" s="22"/>
      <c r="E106" s="244"/>
      <c r="F106" s="22" t="s">
        <v>1</v>
      </c>
      <c r="G106" s="22"/>
      <c r="H106" s="22"/>
      <c r="I106" s="22"/>
      <c r="J106" s="22"/>
      <c r="K106" s="35">
        <f t="shared" si="7"/>
        <v>0</v>
      </c>
      <c r="L106" s="20"/>
      <c r="M106" s="163"/>
    </row>
    <row r="107" spans="1:13" ht="27">
      <c r="A107" s="53">
        <v>4512</v>
      </c>
      <c r="B107" s="10" t="s">
        <v>441</v>
      </c>
      <c r="C107" s="56" t="s">
        <v>64</v>
      </c>
      <c r="D107" s="22"/>
      <c r="E107" s="244"/>
      <c r="F107" s="22" t="s">
        <v>1</v>
      </c>
      <c r="G107" s="22"/>
      <c r="H107" s="22"/>
      <c r="I107" s="22"/>
      <c r="J107" s="22"/>
      <c r="K107" s="35">
        <f t="shared" si="7"/>
        <v>0</v>
      </c>
      <c r="L107" s="20"/>
      <c r="M107" s="163"/>
    </row>
    <row r="108" spans="1:13" ht="27">
      <c r="A108" s="53">
        <v>4520</v>
      </c>
      <c r="B108" s="10" t="s">
        <v>442</v>
      </c>
      <c r="C108" s="56" t="s">
        <v>19</v>
      </c>
      <c r="D108" s="22">
        <f>SUM(D110:D111)</f>
        <v>0</v>
      </c>
      <c r="E108" s="22">
        <f>SUM(E110:E111)</f>
        <v>0</v>
      </c>
      <c r="F108" s="22" t="s">
        <v>0</v>
      </c>
      <c r="G108" s="22">
        <f>SUM(G110:G111)</f>
        <v>0</v>
      </c>
      <c r="H108" s="22">
        <f>SUM(H110:H111)</f>
        <v>0</v>
      </c>
      <c r="I108" s="22">
        <f>SUM(I110:I111)</f>
        <v>0</v>
      </c>
      <c r="J108" s="22">
        <f>SUM(J110:J111)</f>
        <v>0</v>
      </c>
      <c r="K108" s="35">
        <f t="shared" si="7"/>
        <v>0</v>
      </c>
      <c r="L108" s="20"/>
      <c r="M108" s="163"/>
    </row>
    <row r="109" spans="1:13">
      <c r="A109" s="53"/>
      <c r="B109" s="12" t="s">
        <v>155</v>
      </c>
      <c r="C109" s="56"/>
      <c r="D109" s="22"/>
      <c r="E109" s="22"/>
      <c r="F109" s="22"/>
      <c r="G109" s="22"/>
      <c r="H109" s="22"/>
      <c r="I109" s="22"/>
      <c r="J109" s="22"/>
      <c r="K109" s="35">
        <f t="shared" si="7"/>
        <v>0</v>
      </c>
      <c r="L109" s="20"/>
      <c r="M109" s="163"/>
    </row>
    <row r="110" spans="1:13" ht="27">
      <c r="A110" s="53">
        <v>4521</v>
      </c>
      <c r="B110" s="10" t="s">
        <v>443</v>
      </c>
      <c r="C110" s="56" t="s">
        <v>65</v>
      </c>
      <c r="D110" s="22"/>
      <c r="E110" s="22"/>
      <c r="F110" s="22" t="s">
        <v>1</v>
      </c>
      <c r="G110" s="22"/>
      <c r="H110" s="22"/>
      <c r="I110" s="22"/>
      <c r="J110" s="22"/>
      <c r="K110" s="35">
        <f t="shared" si="7"/>
        <v>0</v>
      </c>
      <c r="L110" s="20"/>
      <c r="M110" s="163"/>
    </row>
    <row r="111" spans="1:13" ht="27">
      <c r="A111" s="53">
        <v>4522</v>
      </c>
      <c r="B111" s="10" t="s">
        <v>444</v>
      </c>
      <c r="C111" s="56" t="s">
        <v>66</v>
      </c>
      <c r="D111" s="22"/>
      <c r="E111" s="22"/>
      <c r="F111" s="22" t="s">
        <v>1</v>
      </c>
      <c r="G111" s="22"/>
      <c r="H111" s="22"/>
      <c r="I111" s="22"/>
      <c r="J111" s="22"/>
      <c r="K111" s="35">
        <f t="shared" si="7"/>
        <v>0</v>
      </c>
      <c r="L111" s="20"/>
      <c r="M111" s="163"/>
    </row>
    <row r="112" spans="1:13" ht="27">
      <c r="A112" s="53">
        <v>4530</v>
      </c>
      <c r="B112" s="10" t="s">
        <v>445</v>
      </c>
      <c r="C112" s="56" t="s">
        <v>19</v>
      </c>
      <c r="D112" s="22">
        <f>SUM(D114:D116)</f>
        <v>0</v>
      </c>
      <c r="E112" s="22">
        <f>SUM(E114:E116)</f>
        <v>0</v>
      </c>
      <c r="F112" s="22" t="s">
        <v>1</v>
      </c>
      <c r="G112" s="22">
        <f>SUM(G114:G116)</f>
        <v>0</v>
      </c>
      <c r="H112" s="22">
        <f>SUM(H114:H116)</f>
        <v>0</v>
      </c>
      <c r="I112" s="22">
        <f>SUM(I114:I116)</f>
        <v>0</v>
      </c>
      <c r="J112" s="22">
        <f>SUM(J114:J116)</f>
        <v>0</v>
      </c>
      <c r="K112" s="35">
        <f t="shared" si="7"/>
        <v>0</v>
      </c>
      <c r="L112" s="20"/>
      <c r="M112" s="163"/>
    </row>
    <row r="113" spans="1:13">
      <c r="A113" s="53"/>
      <c r="B113" s="12" t="s">
        <v>155</v>
      </c>
      <c r="C113" s="56"/>
      <c r="D113" s="22"/>
      <c r="E113" s="22"/>
      <c r="F113" s="22" t="s">
        <v>1</v>
      </c>
      <c r="G113" s="22"/>
      <c r="H113" s="22"/>
      <c r="I113" s="22"/>
      <c r="J113" s="22"/>
      <c r="K113" s="35">
        <f t="shared" si="7"/>
        <v>0</v>
      </c>
      <c r="L113" s="20"/>
      <c r="M113" s="163"/>
    </row>
    <row r="114" spans="1:13" ht="27">
      <c r="A114" s="53">
        <v>4531</v>
      </c>
      <c r="B114" s="70" t="s">
        <v>446</v>
      </c>
      <c r="C114" s="56" t="s">
        <v>67</v>
      </c>
      <c r="D114" s="22">
        <f>+'4Gorcarakan ev tntesagitakan'!H112+'4Gorcarakan ev tntesagitakan'!H618</f>
        <v>0</v>
      </c>
      <c r="E114" s="22">
        <f>+'4Gorcarakan ev tntesagitakan'!I112+'4Gorcarakan ev tntesagitakan'!I618</f>
        <v>0</v>
      </c>
      <c r="F114" s="22" t="s">
        <v>1</v>
      </c>
      <c r="G114" s="22">
        <f>+'4Gorcarakan ev tntesagitakan'!K112+'4Gorcarakan ev tntesagitakan'!K618</f>
        <v>0</v>
      </c>
      <c r="H114" s="22">
        <f>+'4Gorcarakan ev tntesagitakan'!L112+'4Gorcarakan ev tntesagitakan'!L618</f>
        <v>0</v>
      </c>
      <c r="I114" s="22">
        <f>+'4Gorcarakan ev tntesagitakan'!M112+'4Gorcarakan ev tntesagitakan'!M618</f>
        <v>0</v>
      </c>
      <c r="J114" s="22">
        <f>+'4Gorcarakan ev tntesagitakan'!N112+'4Gorcarakan ev tntesagitakan'!N618</f>
        <v>0</v>
      </c>
      <c r="K114" s="35">
        <f t="shared" si="7"/>
        <v>0</v>
      </c>
      <c r="L114" s="20"/>
      <c r="M114" s="163"/>
    </row>
    <row r="115" spans="1:13" ht="27">
      <c r="A115" s="53">
        <v>4532</v>
      </c>
      <c r="B115" s="70" t="s">
        <v>447</v>
      </c>
      <c r="C115" s="56" t="s">
        <v>68</v>
      </c>
      <c r="D115" s="22"/>
      <c r="E115" s="22"/>
      <c r="F115" s="22" t="s">
        <v>1</v>
      </c>
      <c r="G115" s="22"/>
      <c r="H115" s="22"/>
      <c r="I115" s="22"/>
      <c r="J115" s="22"/>
      <c r="K115" s="35">
        <f t="shared" si="7"/>
        <v>0</v>
      </c>
      <c r="L115" s="20"/>
      <c r="M115" s="163"/>
    </row>
    <row r="116" spans="1:13" ht="27">
      <c r="A116" s="53">
        <v>4533</v>
      </c>
      <c r="B116" s="70" t="s">
        <v>448</v>
      </c>
      <c r="C116" s="56" t="s">
        <v>69</v>
      </c>
      <c r="D116" s="22"/>
      <c r="E116" s="22"/>
      <c r="F116" s="22" t="s">
        <v>1</v>
      </c>
      <c r="G116" s="22"/>
      <c r="H116" s="22"/>
      <c r="I116" s="22"/>
      <c r="J116" s="22"/>
      <c r="K116" s="35">
        <f t="shared" si="7"/>
        <v>0</v>
      </c>
      <c r="L116" s="20"/>
      <c r="M116" s="163"/>
    </row>
    <row r="117" spans="1:13">
      <c r="A117" s="53"/>
      <c r="B117" s="70" t="s">
        <v>374</v>
      </c>
      <c r="C117" s="56"/>
      <c r="D117" s="22"/>
      <c r="E117" s="22"/>
      <c r="F117" s="22" t="s">
        <v>1</v>
      </c>
      <c r="G117" s="22"/>
      <c r="H117" s="22"/>
      <c r="I117" s="22"/>
      <c r="J117" s="22"/>
      <c r="K117" s="35">
        <f t="shared" si="7"/>
        <v>0</v>
      </c>
      <c r="L117" s="20"/>
      <c r="M117" s="163"/>
    </row>
    <row r="118" spans="1:13" ht="27">
      <c r="A118" s="53">
        <v>4534</v>
      </c>
      <c r="B118" s="70" t="s">
        <v>449</v>
      </c>
      <c r="C118" s="56"/>
      <c r="D118" s="22">
        <f>SUM(D120:D120)</f>
        <v>0</v>
      </c>
      <c r="E118" s="22">
        <f>SUM(E120:E120)</f>
        <v>0</v>
      </c>
      <c r="F118" s="22" t="s">
        <v>1</v>
      </c>
      <c r="G118" s="22">
        <f>SUM(G120:G120)</f>
        <v>0</v>
      </c>
      <c r="H118" s="22">
        <f>SUM(H120:H120)</f>
        <v>0</v>
      </c>
      <c r="I118" s="22">
        <f>SUM(I120:I120)</f>
        <v>0</v>
      </c>
      <c r="J118" s="22">
        <f>SUM(J120:J120)</f>
        <v>0</v>
      </c>
      <c r="K118" s="35">
        <f t="shared" si="7"/>
        <v>0</v>
      </c>
      <c r="L118" s="20"/>
      <c r="M118" s="163"/>
    </row>
    <row r="119" spans="1:13">
      <c r="A119" s="53"/>
      <c r="B119" s="70" t="s">
        <v>450</v>
      </c>
      <c r="C119" s="56"/>
      <c r="D119" s="22"/>
      <c r="E119" s="22"/>
      <c r="F119" s="22" t="s">
        <v>1</v>
      </c>
      <c r="G119" s="22"/>
      <c r="H119" s="22"/>
      <c r="I119" s="22"/>
      <c r="J119" s="22"/>
      <c r="K119" s="35">
        <f t="shared" si="7"/>
        <v>0</v>
      </c>
      <c r="L119" s="20"/>
      <c r="M119" s="163"/>
    </row>
    <row r="120" spans="1:13">
      <c r="A120" s="53">
        <v>4536</v>
      </c>
      <c r="B120" s="70" t="s">
        <v>451</v>
      </c>
      <c r="C120" s="56"/>
      <c r="D120" s="22">
        <f>SUM(E120:F120)</f>
        <v>0</v>
      </c>
      <c r="E120" s="22"/>
      <c r="F120" s="22" t="s">
        <v>1</v>
      </c>
      <c r="G120" s="22">
        <f t="shared" ref="G120:H122" si="8">SUM(H120:I120)</f>
        <v>0</v>
      </c>
      <c r="H120" s="22">
        <f t="shared" si="8"/>
        <v>0</v>
      </c>
      <c r="I120" s="22">
        <f>SUM(J120:L120)</f>
        <v>0</v>
      </c>
      <c r="J120" s="22">
        <f>SUM(L120:L120)</f>
        <v>0</v>
      </c>
      <c r="K120" s="35">
        <f t="shared" si="7"/>
        <v>0</v>
      </c>
      <c r="L120" s="20"/>
      <c r="M120" s="163"/>
    </row>
    <row r="121" spans="1:13">
      <c r="A121" s="53">
        <v>4537</v>
      </c>
      <c r="B121" s="70" t="s">
        <v>452</v>
      </c>
      <c r="C121" s="56"/>
      <c r="D121" s="22">
        <f>SUM(E121:F121)</f>
        <v>0</v>
      </c>
      <c r="E121" s="22"/>
      <c r="F121" s="22" t="s">
        <v>1</v>
      </c>
      <c r="G121" s="22">
        <f t="shared" si="8"/>
        <v>0</v>
      </c>
      <c r="H121" s="22">
        <f t="shared" si="8"/>
        <v>0</v>
      </c>
      <c r="I121" s="22">
        <f>SUM(J121:L121)</f>
        <v>0</v>
      </c>
      <c r="J121" s="22">
        <f>SUM(L121:L121)</f>
        <v>0</v>
      </c>
      <c r="K121" s="35">
        <f t="shared" si="7"/>
        <v>0</v>
      </c>
      <c r="L121" s="20"/>
      <c r="M121" s="163"/>
    </row>
    <row r="122" spans="1:13">
      <c r="A122" s="53">
        <v>4538</v>
      </c>
      <c r="B122" s="70" t="s">
        <v>453</v>
      </c>
      <c r="C122" s="56"/>
      <c r="D122" s="22">
        <f>SUM(E122:F122)</f>
        <v>0</v>
      </c>
      <c r="E122" s="22"/>
      <c r="F122" s="22" t="s">
        <v>1</v>
      </c>
      <c r="G122" s="22">
        <f t="shared" si="8"/>
        <v>0</v>
      </c>
      <c r="H122" s="22">
        <f t="shared" si="8"/>
        <v>0</v>
      </c>
      <c r="I122" s="22">
        <f>SUM(J122:L122)</f>
        <v>0</v>
      </c>
      <c r="J122" s="22">
        <f>SUM(L122:L122)</f>
        <v>0</v>
      </c>
      <c r="K122" s="35">
        <f t="shared" si="7"/>
        <v>0</v>
      </c>
      <c r="L122" s="20"/>
      <c r="M122" s="163"/>
    </row>
    <row r="123" spans="1:13" ht="27">
      <c r="A123" s="53">
        <v>4540</v>
      </c>
      <c r="B123" s="10" t="s">
        <v>454</v>
      </c>
      <c r="C123" s="56" t="s">
        <v>19</v>
      </c>
      <c r="D123" s="22">
        <f>SUM(D125:D127)</f>
        <v>0</v>
      </c>
      <c r="E123" s="213">
        <f>E125+E126+E127</f>
        <v>0</v>
      </c>
      <c r="F123" s="22" t="s">
        <v>1</v>
      </c>
      <c r="G123" s="22">
        <f>SUM(G125:G127)</f>
        <v>0</v>
      </c>
      <c r="H123" s="22">
        <f>SUM(H125:H127)</f>
        <v>0</v>
      </c>
      <c r="I123" s="22">
        <f>SUM(I125:I127)</f>
        <v>0</v>
      </c>
      <c r="J123" s="22">
        <f>SUM(J125:J127)</f>
        <v>0</v>
      </c>
      <c r="K123" s="35">
        <f t="shared" si="7"/>
        <v>0</v>
      </c>
      <c r="L123" s="20"/>
      <c r="M123" s="163"/>
    </row>
    <row r="124" spans="1:13">
      <c r="A124" s="53"/>
      <c r="B124" s="12" t="s">
        <v>155</v>
      </c>
      <c r="C124" s="56"/>
      <c r="D124" s="22"/>
      <c r="E124" s="22"/>
      <c r="F124" s="22"/>
      <c r="G124" s="22"/>
      <c r="H124" s="22"/>
      <c r="I124" s="22"/>
      <c r="J124" s="22"/>
      <c r="K124" s="35">
        <f t="shared" si="7"/>
        <v>0</v>
      </c>
      <c r="L124" s="20"/>
      <c r="M124" s="163"/>
    </row>
    <row r="125" spans="1:13" ht="27">
      <c r="A125" s="53">
        <v>4541</v>
      </c>
      <c r="B125" s="70" t="s">
        <v>455</v>
      </c>
      <c r="C125" s="56" t="s">
        <v>70</v>
      </c>
      <c r="D125" s="22"/>
      <c r="E125" s="244"/>
      <c r="F125" s="22" t="s">
        <v>1</v>
      </c>
      <c r="G125" s="22"/>
      <c r="H125" s="22"/>
      <c r="I125" s="22"/>
      <c r="J125" s="22"/>
      <c r="K125" s="35">
        <f t="shared" si="7"/>
        <v>0</v>
      </c>
      <c r="L125" s="20"/>
      <c r="M125" s="163"/>
    </row>
    <row r="126" spans="1:13" ht="27">
      <c r="A126" s="53">
        <v>4542</v>
      </c>
      <c r="B126" s="70" t="s">
        <v>456</v>
      </c>
      <c r="C126" s="56" t="s">
        <v>71</v>
      </c>
      <c r="D126" s="22"/>
      <c r="E126" s="244"/>
      <c r="F126" s="22" t="s">
        <v>1</v>
      </c>
      <c r="G126" s="22"/>
      <c r="H126" s="22"/>
      <c r="I126" s="22"/>
      <c r="J126" s="22"/>
      <c r="K126" s="35">
        <f t="shared" si="7"/>
        <v>0</v>
      </c>
      <c r="L126" s="20"/>
      <c r="M126" s="163"/>
    </row>
    <row r="127" spans="1:13" ht="27">
      <c r="A127" s="53">
        <v>4543</v>
      </c>
      <c r="B127" s="70" t="s">
        <v>457</v>
      </c>
      <c r="C127" s="56" t="s">
        <v>72</v>
      </c>
      <c r="D127" s="22"/>
      <c r="E127" s="213"/>
      <c r="F127" s="22" t="s">
        <v>1</v>
      </c>
      <c r="G127" s="22"/>
      <c r="H127" s="22"/>
      <c r="I127" s="22"/>
      <c r="J127" s="22"/>
      <c r="K127" s="35">
        <f t="shared" si="7"/>
        <v>0</v>
      </c>
      <c r="L127" s="20"/>
      <c r="M127" s="163"/>
    </row>
    <row r="128" spans="1:13">
      <c r="A128" s="53"/>
      <c r="B128" s="70" t="s">
        <v>374</v>
      </c>
      <c r="C128" s="56"/>
      <c r="D128" s="22"/>
      <c r="E128" s="22"/>
      <c r="F128" s="22"/>
      <c r="G128" s="22"/>
      <c r="H128" s="22"/>
      <c r="I128" s="22"/>
      <c r="J128" s="22"/>
      <c r="K128" s="35">
        <f t="shared" si="7"/>
        <v>0</v>
      </c>
      <c r="L128" s="20"/>
      <c r="M128" s="163"/>
    </row>
    <row r="129" spans="1:13" ht="27">
      <c r="A129" s="53">
        <v>4544</v>
      </c>
      <c r="B129" s="70" t="s">
        <v>458</v>
      </c>
      <c r="C129" s="56"/>
      <c r="D129" s="22">
        <f>SUM(D131:D131)</f>
        <v>0</v>
      </c>
      <c r="E129" s="213">
        <f>E131+E132+E133</f>
        <v>0</v>
      </c>
      <c r="F129" s="22" t="s">
        <v>1</v>
      </c>
      <c r="G129" s="22">
        <f>SUM(G131:G131)</f>
        <v>0</v>
      </c>
      <c r="H129" s="22">
        <f>SUM(H131:H131)</f>
        <v>0</v>
      </c>
      <c r="I129" s="22">
        <f>SUM(I131:I131)</f>
        <v>0</v>
      </c>
      <c r="J129" s="22">
        <f>SUM(J131:J131)</f>
        <v>0</v>
      </c>
      <c r="K129" s="35">
        <f t="shared" si="7"/>
        <v>0</v>
      </c>
      <c r="L129" s="20"/>
      <c r="M129" s="163"/>
    </row>
    <row r="130" spans="1:13">
      <c r="A130" s="53"/>
      <c r="B130" s="70" t="s">
        <v>450</v>
      </c>
      <c r="C130" s="56"/>
      <c r="D130" s="22"/>
      <c r="E130" s="244"/>
      <c r="F130" s="22" t="s">
        <v>1</v>
      </c>
      <c r="G130" s="22"/>
      <c r="H130" s="22"/>
      <c r="I130" s="22"/>
      <c r="J130" s="22"/>
      <c r="K130" s="35">
        <f t="shared" si="7"/>
        <v>0</v>
      </c>
      <c r="L130" s="20"/>
      <c r="M130" s="163"/>
    </row>
    <row r="131" spans="1:13">
      <c r="A131" s="53">
        <v>4546</v>
      </c>
      <c r="B131" s="70" t="s">
        <v>459</v>
      </c>
      <c r="C131" s="56"/>
      <c r="D131" s="22">
        <f>SUM(E131:F131)</f>
        <v>0</v>
      </c>
      <c r="E131" s="244"/>
      <c r="F131" s="22" t="s">
        <v>1</v>
      </c>
      <c r="G131" s="22"/>
      <c r="H131" s="22"/>
      <c r="I131" s="22"/>
      <c r="J131" s="22"/>
      <c r="K131" s="35">
        <f t="shared" si="7"/>
        <v>0</v>
      </c>
      <c r="L131" s="20"/>
      <c r="M131" s="163"/>
    </row>
    <row r="132" spans="1:13">
      <c r="A132" s="53">
        <v>4547</v>
      </c>
      <c r="B132" s="70" t="s">
        <v>452</v>
      </c>
      <c r="C132" s="56"/>
      <c r="D132" s="22">
        <f>SUM(E132:F132)</f>
        <v>0</v>
      </c>
      <c r="E132" s="244"/>
      <c r="F132" s="22" t="s">
        <v>1</v>
      </c>
      <c r="G132" s="22"/>
      <c r="H132" s="22"/>
      <c r="I132" s="22"/>
      <c r="J132" s="22"/>
      <c r="K132" s="35">
        <f t="shared" si="7"/>
        <v>0</v>
      </c>
      <c r="L132" s="20"/>
      <c r="M132" s="163"/>
    </row>
    <row r="133" spans="1:13">
      <c r="A133" s="53">
        <v>4548</v>
      </c>
      <c r="B133" s="70" t="s">
        <v>453</v>
      </c>
      <c r="C133" s="56"/>
      <c r="D133" s="22">
        <f>SUM(E133:F133)</f>
        <v>0</v>
      </c>
      <c r="E133" s="244"/>
      <c r="F133" s="22" t="s">
        <v>1</v>
      </c>
      <c r="G133" s="22"/>
      <c r="H133" s="22"/>
      <c r="I133" s="22"/>
      <c r="J133" s="22"/>
      <c r="K133" s="35">
        <f t="shared" si="7"/>
        <v>0</v>
      </c>
      <c r="L133" s="20"/>
      <c r="M133" s="163"/>
    </row>
    <row r="134" spans="1:13" ht="27">
      <c r="A134" s="53">
        <v>4600</v>
      </c>
      <c r="B134" s="10" t="s">
        <v>460</v>
      </c>
      <c r="C134" s="56" t="s">
        <v>19</v>
      </c>
      <c r="D134" s="22">
        <f>SUM(D136,D140,D146)</f>
        <v>102500</v>
      </c>
      <c r="E134" s="22">
        <f>SUM(E136,E140,E146)</f>
        <v>102500</v>
      </c>
      <c r="F134" s="22" t="s">
        <v>0</v>
      </c>
      <c r="G134" s="22">
        <f>SUM(G136,G140,G146)</f>
        <v>0</v>
      </c>
      <c r="H134" s="22">
        <f>SUM(H136,H140,H146)</f>
        <v>0</v>
      </c>
      <c r="I134" s="22">
        <f>SUM(I136,I140,I146)</f>
        <v>0</v>
      </c>
      <c r="J134" s="22">
        <f>SUM(J136,J140,J146)</f>
        <v>102500</v>
      </c>
      <c r="K134" s="35">
        <f t="shared" si="7"/>
        <v>0</v>
      </c>
      <c r="L134" s="20"/>
      <c r="M134" s="163"/>
    </row>
    <row r="135" spans="1:13">
      <c r="A135" s="53"/>
      <c r="B135" s="12" t="s">
        <v>374</v>
      </c>
      <c r="C135" s="54"/>
      <c r="D135" s="22"/>
      <c r="E135" s="22"/>
      <c r="F135" s="22"/>
      <c r="G135" s="22"/>
      <c r="H135" s="22"/>
      <c r="I135" s="22"/>
      <c r="J135" s="22"/>
      <c r="K135" s="35">
        <f t="shared" si="7"/>
        <v>0</v>
      </c>
      <c r="L135" s="20"/>
      <c r="M135" s="163"/>
    </row>
    <row r="136" spans="1:13">
      <c r="A136" s="53">
        <v>4610</v>
      </c>
      <c r="B136" s="12" t="s">
        <v>461</v>
      </c>
      <c r="C136" s="54"/>
      <c r="D136" s="22">
        <f>SUM(D138:D139)</f>
        <v>0</v>
      </c>
      <c r="E136" s="22">
        <f>SUM(E138:E139)</f>
        <v>0</v>
      </c>
      <c r="F136" s="22" t="s">
        <v>0</v>
      </c>
      <c r="G136" s="22">
        <f>SUM(G138:G139)</f>
        <v>0</v>
      </c>
      <c r="H136" s="22">
        <f>SUM(H138:H139)</f>
        <v>0</v>
      </c>
      <c r="I136" s="22">
        <f>SUM(I138:I139)</f>
        <v>0</v>
      </c>
      <c r="J136" s="22">
        <f>SUM(J138:J139)</f>
        <v>0</v>
      </c>
      <c r="K136" s="35">
        <f t="shared" si="7"/>
        <v>0</v>
      </c>
      <c r="L136" s="20"/>
      <c r="M136" s="163"/>
    </row>
    <row r="137" spans="1:13">
      <c r="A137" s="53"/>
      <c r="B137" s="12" t="s">
        <v>374</v>
      </c>
      <c r="C137" s="54"/>
      <c r="D137" s="22"/>
      <c r="E137" s="22"/>
      <c r="F137" s="22"/>
      <c r="G137" s="22"/>
      <c r="H137" s="22"/>
      <c r="I137" s="22"/>
      <c r="J137" s="22"/>
      <c r="K137" s="35">
        <f t="shared" si="7"/>
        <v>0</v>
      </c>
      <c r="L137" s="20"/>
      <c r="M137" s="163"/>
    </row>
    <row r="138" spans="1:13" ht="36" customHeight="1">
      <c r="A138" s="53">
        <v>4610</v>
      </c>
      <c r="B138" s="15" t="s">
        <v>462</v>
      </c>
      <c r="C138" s="54" t="s">
        <v>73</v>
      </c>
      <c r="D138" s="22"/>
      <c r="E138" s="22"/>
      <c r="F138" s="22" t="s">
        <v>1</v>
      </c>
      <c r="G138" s="22"/>
      <c r="H138" s="22"/>
      <c r="I138" s="22"/>
      <c r="J138" s="22"/>
      <c r="K138" s="35">
        <f t="shared" si="7"/>
        <v>0</v>
      </c>
      <c r="L138" s="20"/>
      <c r="M138" s="163"/>
    </row>
    <row r="139" spans="1:13" ht="33.75" customHeight="1">
      <c r="A139" s="53">
        <v>4620</v>
      </c>
      <c r="B139" s="15" t="s">
        <v>463</v>
      </c>
      <c r="C139" s="54" t="s">
        <v>74</v>
      </c>
      <c r="D139" s="22"/>
      <c r="E139" s="22"/>
      <c r="F139" s="22" t="s">
        <v>1</v>
      </c>
      <c r="G139" s="22"/>
      <c r="H139" s="22"/>
      <c r="I139" s="22"/>
      <c r="J139" s="22"/>
      <c r="K139" s="35">
        <f t="shared" si="7"/>
        <v>0</v>
      </c>
      <c r="L139" s="20"/>
      <c r="M139" s="163"/>
    </row>
    <row r="140" spans="1:13" ht="46.5" customHeight="1">
      <c r="A140" s="53">
        <v>4630</v>
      </c>
      <c r="B140" s="10" t="s">
        <v>464</v>
      </c>
      <c r="C140" s="56" t="s">
        <v>19</v>
      </c>
      <c r="D140" s="22">
        <f>SUM(D142:D145)</f>
        <v>102500</v>
      </c>
      <c r="E140" s="22">
        <f>SUM(E142:E145)</f>
        <v>102500</v>
      </c>
      <c r="F140" s="22" t="s">
        <v>1</v>
      </c>
      <c r="G140" s="22">
        <f>SUM(G142:G145)</f>
        <v>0</v>
      </c>
      <c r="H140" s="22">
        <f>SUM(H142:H145)</f>
        <v>0</v>
      </c>
      <c r="I140" s="22">
        <f>SUM(I142:I145)</f>
        <v>0</v>
      </c>
      <c r="J140" s="22">
        <f>SUM(J142:J145)</f>
        <v>102500</v>
      </c>
      <c r="K140" s="35">
        <f t="shared" si="7"/>
        <v>0</v>
      </c>
      <c r="L140" s="20"/>
      <c r="M140" s="163"/>
    </row>
    <row r="141" spans="1:13">
      <c r="A141" s="53"/>
      <c r="B141" s="12" t="s">
        <v>155</v>
      </c>
      <c r="C141" s="56"/>
      <c r="D141" s="22"/>
      <c r="E141" s="22"/>
      <c r="F141" s="22"/>
      <c r="G141" s="22"/>
      <c r="H141" s="22"/>
      <c r="I141" s="22"/>
      <c r="J141" s="22"/>
      <c r="K141" s="35">
        <f t="shared" si="7"/>
        <v>0</v>
      </c>
      <c r="L141" s="20"/>
      <c r="M141" s="163"/>
    </row>
    <row r="142" spans="1:13">
      <c r="A142" s="53">
        <v>4631</v>
      </c>
      <c r="B142" s="10" t="s">
        <v>465</v>
      </c>
      <c r="C142" s="56" t="s">
        <v>75</v>
      </c>
      <c r="D142" s="22"/>
      <c r="E142" s="22"/>
      <c r="F142" s="22" t="s">
        <v>1</v>
      </c>
      <c r="G142" s="22"/>
      <c r="H142" s="22"/>
      <c r="I142" s="22"/>
      <c r="J142" s="22"/>
      <c r="K142" s="35">
        <f t="shared" si="7"/>
        <v>0</v>
      </c>
      <c r="L142" s="20"/>
      <c r="M142" s="163"/>
    </row>
    <row r="143" spans="1:13" ht="27">
      <c r="A143" s="53">
        <v>4632</v>
      </c>
      <c r="B143" s="10" t="s">
        <v>466</v>
      </c>
      <c r="C143" s="56" t="s">
        <v>76</v>
      </c>
      <c r="D143" s="22">
        <f>+'4Gorcarakan ev tntesagitakan'!H554+'4Gorcarakan ev tntesagitakan'!H574+'4Gorcarakan ev tntesagitakan'!H637</f>
        <v>62500</v>
      </c>
      <c r="E143" s="22">
        <f>+'4Gorcarakan ev tntesagitakan'!I554+'4Gorcarakan ev tntesagitakan'!I574+'4Gorcarakan ev tntesagitakan'!I637</f>
        <v>62500</v>
      </c>
      <c r="F143" s="22" t="s">
        <v>1</v>
      </c>
      <c r="G143" s="22">
        <f>+'4Gorcarakan ev tntesagitakan'!K554+'4Gorcarakan ev tntesagitakan'!K574+'4Gorcarakan ev tntesagitakan'!K637</f>
        <v>0</v>
      </c>
      <c r="H143" s="22">
        <f>+'4Gorcarakan ev tntesagitakan'!L554+'4Gorcarakan ev tntesagitakan'!L574+'4Gorcarakan ev tntesagitakan'!L637</f>
        <v>0</v>
      </c>
      <c r="I143" s="22">
        <f>+'4Gorcarakan ev tntesagitakan'!M554+'4Gorcarakan ev tntesagitakan'!M574+'4Gorcarakan ev tntesagitakan'!M637</f>
        <v>0</v>
      </c>
      <c r="J143" s="22">
        <f>+'4Gorcarakan ev tntesagitakan'!N554+'4Gorcarakan ev tntesagitakan'!N574+'4Gorcarakan ev tntesagitakan'!N637</f>
        <v>62500</v>
      </c>
      <c r="K143" s="35">
        <f t="shared" si="7"/>
        <v>0</v>
      </c>
      <c r="L143" s="20"/>
      <c r="M143" s="163"/>
    </row>
    <row r="144" spans="1:13">
      <c r="A144" s="53">
        <v>4633</v>
      </c>
      <c r="B144" s="10" t="s">
        <v>467</v>
      </c>
      <c r="C144" s="56" t="s">
        <v>77</v>
      </c>
      <c r="D144" s="22">
        <f>+'4Gorcarakan ev tntesagitakan'!H742</f>
        <v>10000</v>
      </c>
      <c r="E144" s="22">
        <f>+'4Gorcarakan ev tntesagitakan'!I742</f>
        <v>10000</v>
      </c>
      <c r="F144" s="22" t="s">
        <v>1</v>
      </c>
      <c r="G144" s="22">
        <f>+'4Gorcarakan ev tntesagitakan'!K742</f>
        <v>0</v>
      </c>
      <c r="H144" s="22">
        <f>+'4Gorcarakan ev tntesagitakan'!L742</f>
        <v>0</v>
      </c>
      <c r="I144" s="22">
        <f>+'4Gorcarakan ev tntesagitakan'!M742</f>
        <v>0</v>
      </c>
      <c r="J144" s="22">
        <f>+'4Gorcarakan ev tntesagitakan'!N742</f>
        <v>10000</v>
      </c>
      <c r="K144" s="35">
        <f t="shared" si="7"/>
        <v>0</v>
      </c>
      <c r="L144" s="20"/>
      <c r="M144" s="163"/>
    </row>
    <row r="145" spans="1:13">
      <c r="A145" s="53">
        <v>4634</v>
      </c>
      <c r="B145" s="10" t="s">
        <v>468</v>
      </c>
      <c r="C145" s="56" t="s">
        <v>141</v>
      </c>
      <c r="D145" s="22">
        <f>+'4Gorcarakan ev tntesagitakan'!H550+'4Gorcarakan ev tntesagitakan'!H638+'4Gorcarakan ev tntesagitakan'!H695+'4Gorcarakan ev tntesagitakan'!H731+'4Gorcarakan ev tntesagitakan'!H751</f>
        <v>30000</v>
      </c>
      <c r="E145" s="22">
        <f>+'4Gorcarakan ev tntesagitakan'!I550+'4Gorcarakan ev tntesagitakan'!I638+'4Gorcarakan ev tntesagitakan'!I695+'4Gorcarakan ev tntesagitakan'!I731+'4Gorcarakan ev tntesagitakan'!I751</f>
        <v>30000</v>
      </c>
      <c r="F145" s="22" t="s">
        <v>1</v>
      </c>
      <c r="G145" s="22">
        <f>+'4Gorcarakan ev tntesagitakan'!K550+'4Gorcarakan ev tntesagitakan'!K638+'4Gorcarakan ev tntesagitakan'!K695+'4Gorcarakan ev tntesagitakan'!K731+'4Gorcarakan ev tntesagitakan'!K751</f>
        <v>0</v>
      </c>
      <c r="H145" s="22">
        <f>+'4Gorcarakan ev tntesagitakan'!L550+'4Gorcarakan ev tntesagitakan'!L638+'4Gorcarakan ev tntesagitakan'!L695+'4Gorcarakan ev tntesagitakan'!L731+'4Gorcarakan ev tntesagitakan'!L751</f>
        <v>0</v>
      </c>
      <c r="I145" s="22">
        <f>+'4Gorcarakan ev tntesagitakan'!M550+'4Gorcarakan ev tntesagitakan'!M638+'4Gorcarakan ev tntesagitakan'!M695+'4Gorcarakan ev tntesagitakan'!M731+'4Gorcarakan ev tntesagitakan'!M751</f>
        <v>0</v>
      </c>
      <c r="J145" s="22">
        <f>+'4Gorcarakan ev tntesagitakan'!N550+'4Gorcarakan ev tntesagitakan'!N638+'4Gorcarakan ev tntesagitakan'!N695+'4Gorcarakan ev tntesagitakan'!N731+'4Gorcarakan ev tntesagitakan'!N751</f>
        <v>30000</v>
      </c>
      <c r="K145" s="35">
        <f t="shared" si="7"/>
        <v>0</v>
      </c>
      <c r="L145" s="20"/>
      <c r="M145" s="163"/>
    </row>
    <row r="146" spans="1:13">
      <c r="A146" s="53">
        <v>4640</v>
      </c>
      <c r="B146" s="10" t="s">
        <v>469</v>
      </c>
      <c r="C146" s="56" t="s">
        <v>19</v>
      </c>
      <c r="D146" s="22">
        <f>SUM(D148)</f>
        <v>0</v>
      </c>
      <c r="E146" s="22">
        <f>SUM(E148)</f>
        <v>0</v>
      </c>
      <c r="F146" s="22" t="s">
        <v>1</v>
      </c>
      <c r="G146" s="22">
        <f>SUM(G148)</f>
        <v>0</v>
      </c>
      <c r="H146" s="22">
        <f>SUM(H148)</f>
        <v>0</v>
      </c>
      <c r="I146" s="22">
        <f>SUM(I148)</f>
        <v>0</v>
      </c>
      <c r="J146" s="22">
        <f>SUM(J148)</f>
        <v>0</v>
      </c>
      <c r="K146" s="35">
        <f t="shared" si="7"/>
        <v>0</v>
      </c>
      <c r="L146" s="20"/>
      <c r="M146" s="163"/>
    </row>
    <row r="147" spans="1:13">
      <c r="A147" s="53"/>
      <c r="B147" s="12" t="s">
        <v>155</v>
      </c>
      <c r="C147" s="56"/>
      <c r="D147" s="22"/>
      <c r="E147" s="22"/>
      <c r="F147" s="22"/>
      <c r="G147" s="22"/>
      <c r="H147" s="22"/>
      <c r="I147" s="22"/>
      <c r="J147" s="22"/>
      <c r="K147" s="35">
        <f t="shared" si="7"/>
        <v>0</v>
      </c>
      <c r="L147" s="20"/>
      <c r="M147" s="163"/>
    </row>
    <row r="148" spans="1:13">
      <c r="A148" s="53">
        <v>4641</v>
      </c>
      <c r="B148" s="10" t="s">
        <v>470</v>
      </c>
      <c r="C148" s="56" t="s">
        <v>78</v>
      </c>
      <c r="D148" s="22"/>
      <c r="E148" s="22"/>
      <c r="F148" s="22" t="s">
        <v>0</v>
      </c>
      <c r="G148" s="22">
        <f>+D148/4</f>
        <v>0</v>
      </c>
      <c r="H148" s="22">
        <f>+D148/4*2</f>
        <v>0</v>
      </c>
      <c r="I148" s="22">
        <f>+D148/4*3</f>
        <v>0</v>
      </c>
      <c r="J148" s="22">
        <f>+D148</f>
        <v>0</v>
      </c>
      <c r="K148" s="35">
        <f t="shared" ref="K148:K211" si="9">+D148-J148</f>
        <v>0</v>
      </c>
      <c r="L148" s="20"/>
      <c r="M148" s="163"/>
    </row>
    <row r="149" spans="1:13" ht="40.5">
      <c r="A149" s="53">
        <v>4700</v>
      </c>
      <c r="B149" s="10" t="s">
        <v>471</v>
      </c>
      <c r="C149" s="56" t="s">
        <v>19</v>
      </c>
      <c r="D149" s="22">
        <f>SUM(D151,D155,D161,D164,D168,D171,D174)</f>
        <v>249278.3</v>
      </c>
      <c r="E149" s="22">
        <f>SUM(E151,E155,E161,E164,E168,E171,E174)</f>
        <v>950623.05636007572</v>
      </c>
      <c r="F149" s="22">
        <f>SUM(F151,F155,F161,F164,F168,F171,F174)</f>
        <v>701344.75636007567</v>
      </c>
      <c r="G149" s="22">
        <f>SUM(G151,G155,G161,G164,G168,G171,)</f>
        <v>0</v>
      </c>
      <c r="H149" s="22">
        <f>SUM(H151,H155,H161,H164,H168,H171,)</f>
        <v>0</v>
      </c>
      <c r="I149" s="22">
        <f>SUM(I151,I155,I161,I164,I168,I171,)</f>
        <v>0</v>
      </c>
      <c r="J149" s="22">
        <f>SUM(J151,J155,J161,J164,J168,J171,)</f>
        <v>249278.3</v>
      </c>
      <c r="K149" s="35">
        <f t="shared" si="9"/>
        <v>0</v>
      </c>
      <c r="L149" s="20"/>
      <c r="M149" s="163"/>
    </row>
    <row r="150" spans="1:13">
      <c r="A150" s="53"/>
      <c r="B150" s="12" t="s">
        <v>374</v>
      </c>
      <c r="C150" s="54"/>
      <c r="D150" s="22"/>
      <c r="E150" s="22"/>
      <c r="F150" s="22"/>
      <c r="G150" s="22"/>
      <c r="H150" s="22"/>
      <c r="I150" s="22"/>
      <c r="J150" s="22"/>
      <c r="K150" s="35">
        <f t="shared" si="9"/>
        <v>0</v>
      </c>
      <c r="L150" s="20"/>
      <c r="M150" s="163"/>
    </row>
    <row r="151" spans="1:13" ht="40.5">
      <c r="A151" s="53">
        <v>4710</v>
      </c>
      <c r="B151" s="10" t="s">
        <v>472</v>
      </c>
      <c r="C151" s="56" t="s">
        <v>19</v>
      </c>
      <c r="D151" s="22">
        <f>SUM(D153:D154)</f>
        <v>172278.3</v>
      </c>
      <c r="E151" s="22">
        <f>SUM(E153:E154)</f>
        <v>172278.3</v>
      </c>
      <c r="F151" s="22" t="s">
        <v>1</v>
      </c>
      <c r="G151" s="22">
        <f>SUM(G153:G154)</f>
        <v>0</v>
      </c>
      <c r="H151" s="22">
        <f>SUM(H153:H154)</f>
        <v>0</v>
      </c>
      <c r="I151" s="22">
        <f>SUM(I153:I154)</f>
        <v>0</v>
      </c>
      <c r="J151" s="22">
        <f>SUM(J153:J154)</f>
        <v>172278.3</v>
      </c>
      <c r="K151" s="35">
        <f t="shared" si="9"/>
        <v>0</v>
      </c>
      <c r="L151" s="20"/>
      <c r="M151" s="163"/>
    </row>
    <row r="152" spans="1:13">
      <c r="A152" s="53"/>
      <c r="B152" s="12" t="s">
        <v>155</v>
      </c>
      <c r="C152" s="56"/>
      <c r="D152" s="22"/>
      <c r="E152" s="22"/>
      <c r="F152" s="22"/>
      <c r="G152" s="22"/>
      <c r="H152" s="22"/>
      <c r="I152" s="22"/>
      <c r="J152" s="22"/>
      <c r="K152" s="35">
        <f t="shared" si="9"/>
        <v>0</v>
      </c>
      <c r="L152" s="20"/>
      <c r="M152" s="163"/>
    </row>
    <row r="153" spans="1:13" ht="40.5">
      <c r="A153" s="53">
        <v>4711</v>
      </c>
      <c r="B153" s="10" t="s">
        <v>473</v>
      </c>
      <c r="C153" s="56" t="s">
        <v>79</v>
      </c>
      <c r="D153" s="22"/>
      <c r="E153" s="22"/>
      <c r="F153" s="22" t="s">
        <v>1</v>
      </c>
      <c r="G153" s="22">
        <f>+D153/4</f>
        <v>0</v>
      </c>
      <c r="H153" s="22">
        <f>+D153/4*2</f>
        <v>0</v>
      </c>
      <c r="I153" s="22">
        <f>+D153/4*3</f>
        <v>0</v>
      </c>
      <c r="J153" s="22">
        <f>+D153</f>
        <v>0</v>
      </c>
      <c r="K153" s="35">
        <f t="shared" si="9"/>
        <v>0</v>
      </c>
      <c r="L153" s="20"/>
      <c r="M153" s="163"/>
    </row>
    <row r="154" spans="1:13" ht="27">
      <c r="A154" s="53">
        <v>4712</v>
      </c>
      <c r="B154" s="10" t="s">
        <v>474</v>
      </c>
      <c r="C154" s="56" t="s">
        <v>80</v>
      </c>
      <c r="D154" s="22">
        <f>+'4Gorcarakan ev tntesagitakan'!H551+'4Gorcarakan ev tntesagitakan'!H562+'4Gorcarakan ev tntesagitakan'!H566+'4Gorcarakan ev tntesagitakan'!H572+'4Gorcarakan ev tntesagitakan'!H615+'4Gorcarakan ev tntesagitakan'!H617+'4Gorcarakan ev tntesagitakan'!H636+'4Gorcarakan ev tntesagitakan'!H694+'4Gorcarakan ev tntesagitakan'!H744+'4Gorcarakan ev tntesagitakan'!H752</f>
        <v>172278.3</v>
      </c>
      <c r="E154" s="22">
        <f>+'4Gorcarakan ev tntesagitakan'!I551+'4Gorcarakan ev tntesagitakan'!I562+'4Gorcarakan ev tntesagitakan'!I566+'4Gorcarakan ev tntesagitakan'!I572+'4Gorcarakan ev tntesagitakan'!I615+'4Gorcarakan ev tntesagitakan'!I617+'4Gorcarakan ev tntesagitakan'!I636+'4Gorcarakan ev tntesagitakan'!I694+'4Gorcarakan ev tntesagitakan'!I744+'4Gorcarakan ev tntesagitakan'!I752</f>
        <v>172278.3</v>
      </c>
      <c r="F154" s="22">
        <f>+'4Gorcarakan ev tntesagitakan'!J551+'4Gorcarakan ev tntesagitakan'!J562+'4Gorcarakan ev tntesagitakan'!J566+'4Gorcarakan ev tntesagitakan'!J572+'4Gorcarakan ev tntesagitakan'!J615+'4Gorcarakan ev tntesagitakan'!J617+'4Gorcarakan ev tntesagitakan'!J636+'4Gorcarakan ev tntesagitakan'!J694+'4Gorcarakan ev tntesagitakan'!J744+'4Gorcarakan ev tntesagitakan'!J752</f>
        <v>0</v>
      </c>
      <c r="G154" s="22">
        <f>+'4Gorcarakan ev tntesagitakan'!K551+'4Gorcarakan ev tntesagitakan'!K562+'4Gorcarakan ev tntesagitakan'!K566+'4Gorcarakan ev tntesagitakan'!K572+'4Gorcarakan ev tntesagitakan'!K615+'4Gorcarakan ev tntesagitakan'!K617+'4Gorcarakan ev tntesagitakan'!K636+'4Gorcarakan ev tntesagitakan'!K694+'4Gorcarakan ev tntesagitakan'!K744+'4Gorcarakan ev tntesagitakan'!K752</f>
        <v>0</v>
      </c>
      <c r="H154" s="22">
        <f>+'4Gorcarakan ev tntesagitakan'!L551+'4Gorcarakan ev tntesagitakan'!L562+'4Gorcarakan ev tntesagitakan'!L566+'4Gorcarakan ev tntesagitakan'!L572+'4Gorcarakan ev tntesagitakan'!L615+'4Gorcarakan ev tntesagitakan'!L617+'4Gorcarakan ev tntesagitakan'!L636+'4Gorcarakan ev tntesagitakan'!L694+'4Gorcarakan ev tntesagitakan'!L744+'4Gorcarakan ev tntesagitakan'!L752</f>
        <v>0</v>
      </c>
      <c r="I154" s="22">
        <f>+'4Gorcarakan ev tntesagitakan'!M551+'4Gorcarakan ev tntesagitakan'!M562+'4Gorcarakan ev tntesagitakan'!M566+'4Gorcarakan ev tntesagitakan'!M572+'4Gorcarakan ev tntesagitakan'!M615+'4Gorcarakan ev tntesagitakan'!M617+'4Gorcarakan ev tntesagitakan'!M636+'4Gorcarakan ev tntesagitakan'!M694+'4Gorcarakan ev tntesagitakan'!M744+'4Gorcarakan ev tntesagitakan'!M752</f>
        <v>0</v>
      </c>
      <c r="J154" s="22">
        <f>+'4Gorcarakan ev tntesagitakan'!N551+'4Gorcarakan ev tntesagitakan'!N562+'4Gorcarakan ev tntesagitakan'!N566+'4Gorcarakan ev tntesagitakan'!N572+'4Gorcarakan ev tntesagitakan'!N615+'4Gorcarakan ev tntesagitakan'!N617+'4Gorcarakan ev tntesagitakan'!N636+'4Gorcarakan ev tntesagitakan'!N694+'4Gorcarakan ev tntesagitakan'!N744+'4Gorcarakan ev tntesagitakan'!N752</f>
        <v>172278.3</v>
      </c>
      <c r="K154" s="35">
        <f t="shared" si="9"/>
        <v>0</v>
      </c>
      <c r="L154" s="20"/>
      <c r="M154" s="163"/>
    </row>
    <row r="155" spans="1:13" ht="61.5" customHeight="1">
      <c r="A155" s="53">
        <v>4720</v>
      </c>
      <c r="B155" s="10" t="s">
        <v>475</v>
      </c>
      <c r="C155" s="56" t="s">
        <v>19</v>
      </c>
      <c r="D155" s="22">
        <f>SUM(D157:D160)</f>
        <v>34000</v>
      </c>
      <c r="E155" s="22">
        <f>SUM(E157:E160)</f>
        <v>34000</v>
      </c>
      <c r="F155" s="22" t="s">
        <v>1</v>
      </c>
      <c r="G155" s="22">
        <f>SUM(G157:G160)</f>
        <v>0</v>
      </c>
      <c r="H155" s="22">
        <f>SUM(H157:H160)</f>
        <v>0</v>
      </c>
      <c r="I155" s="22">
        <f>SUM(I157:I160)</f>
        <v>0</v>
      </c>
      <c r="J155" s="22">
        <f>SUM(J157:J160)</f>
        <v>34000</v>
      </c>
      <c r="K155" s="35">
        <f t="shared" si="9"/>
        <v>0</v>
      </c>
      <c r="L155" s="20"/>
      <c r="M155" s="163"/>
    </row>
    <row r="156" spans="1:13">
      <c r="A156" s="53"/>
      <c r="B156" s="12" t="s">
        <v>155</v>
      </c>
      <c r="C156" s="56"/>
      <c r="D156" s="22"/>
      <c r="E156" s="22"/>
      <c r="F156" s="22"/>
      <c r="G156" s="22"/>
      <c r="H156" s="22"/>
      <c r="I156" s="22"/>
      <c r="J156" s="22"/>
      <c r="K156" s="35">
        <f t="shared" si="9"/>
        <v>0</v>
      </c>
      <c r="L156" s="20"/>
      <c r="M156" s="163"/>
    </row>
    <row r="157" spans="1:13">
      <c r="A157" s="53">
        <v>4721</v>
      </c>
      <c r="B157" s="10" t="s">
        <v>476</v>
      </c>
      <c r="C157" s="56" t="s">
        <v>81</v>
      </c>
      <c r="D157" s="22"/>
      <c r="E157" s="22"/>
      <c r="F157" s="22" t="s">
        <v>1</v>
      </c>
      <c r="G157" s="22"/>
      <c r="H157" s="22"/>
      <c r="I157" s="22"/>
      <c r="J157" s="22"/>
      <c r="K157" s="35">
        <f t="shared" si="9"/>
        <v>0</v>
      </c>
      <c r="L157" s="20"/>
      <c r="M157" s="163"/>
    </row>
    <row r="158" spans="1:13">
      <c r="A158" s="53">
        <v>4722</v>
      </c>
      <c r="B158" s="10" t="s">
        <v>477</v>
      </c>
      <c r="C158" s="56" t="s">
        <v>82</v>
      </c>
      <c r="D158" s="22">
        <f>+'4Gorcarakan ev tntesagitakan'!H41+'4Gorcarakan ev tntesagitakan'!H106+'4Gorcarakan ev tntesagitakan'!H363</f>
        <v>34000</v>
      </c>
      <c r="E158" s="22">
        <f>+'4Gorcarakan ev tntesagitakan'!I41+'4Gorcarakan ev tntesagitakan'!I106+'4Gorcarakan ev tntesagitakan'!I363</f>
        <v>34000</v>
      </c>
      <c r="F158" s="22">
        <f>+'4Gorcarakan ev tntesagitakan'!J106+'4Gorcarakan ev tntesagitakan'!J41</f>
        <v>0</v>
      </c>
      <c r="G158" s="22">
        <f>+'4Gorcarakan ev tntesagitakan'!K41+'4Gorcarakan ev tntesagitakan'!K106+'4Gorcarakan ev tntesagitakan'!K363</f>
        <v>0</v>
      </c>
      <c r="H158" s="22">
        <f>+'4Gorcarakan ev tntesagitakan'!L41+'4Gorcarakan ev tntesagitakan'!L106+'4Gorcarakan ev tntesagitakan'!L363</f>
        <v>0</v>
      </c>
      <c r="I158" s="22">
        <f>+'4Gorcarakan ev tntesagitakan'!M41+'4Gorcarakan ev tntesagitakan'!M106+'4Gorcarakan ev tntesagitakan'!M363</f>
        <v>0</v>
      </c>
      <c r="J158" s="22">
        <f>+'4Gorcarakan ev tntesagitakan'!N41+'4Gorcarakan ev tntesagitakan'!N106+'4Gorcarakan ev tntesagitakan'!N363</f>
        <v>34000</v>
      </c>
      <c r="K158" s="35">
        <f t="shared" si="9"/>
        <v>0</v>
      </c>
      <c r="L158" s="20"/>
      <c r="M158" s="163"/>
    </row>
    <row r="159" spans="1:13">
      <c r="A159" s="53">
        <v>4723</v>
      </c>
      <c r="B159" s="10" t="s">
        <v>478</v>
      </c>
      <c r="C159" s="7">
        <v>4822</v>
      </c>
      <c r="D159" s="22"/>
      <c r="E159" s="22"/>
      <c r="F159" s="22" t="s">
        <v>1</v>
      </c>
      <c r="G159" s="22"/>
      <c r="H159" s="22"/>
      <c r="I159" s="22"/>
      <c r="J159" s="22"/>
      <c r="K159" s="35">
        <f t="shared" si="9"/>
        <v>0</v>
      </c>
      <c r="L159" s="20"/>
      <c r="M159" s="163"/>
    </row>
    <row r="160" spans="1:13" ht="27">
      <c r="A160" s="53">
        <v>4724</v>
      </c>
      <c r="B160" s="10" t="s">
        <v>479</v>
      </c>
      <c r="C160" s="56" t="s">
        <v>83</v>
      </c>
      <c r="D160" s="22"/>
      <c r="E160" s="22"/>
      <c r="F160" s="22" t="s">
        <v>1</v>
      </c>
      <c r="G160" s="22"/>
      <c r="H160" s="22"/>
      <c r="I160" s="22"/>
      <c r="J160" s="22"/>
      <c r="K160" s="35">
        <f t="shared" si="9"/>
        <v>0</v>
      </c>
      <c r="L160" s="20"/>
      <c r="M160" s="163"/>
    </row>
    <row r="161" spans="1:13" ht="27">
      <c r="A161" s="53">
        <v>4730</v>
      </c>
      <c r="B161" s="10" t="s">
        <v>480</v>
      </c>
      <c r="C161" s="56" t="s">
        <v>19</v>
      </c>
      <c r="D161" s="22">
        <f>SUM(D163)</f>
        <v>0</v>
      </c>
      <c r="E161" s="22">
        <f>SUM(E163)</f>
        <v>0</v>
      </c>
      <c r="F161" s="22" t="s">
        <v>1</v>
      </c>
      <c r="G161" s="22">
        <f>SUM(G163)</f>
        <v>0</v>
      </c>
      <c r="H161" s="22">
        <f>SUM(H163)</f>
        <v>0</v>
      </c>
      <c r="I161" s="22">
        <f>SUM(I163)</f>
        <v>0</v>
      </c>
      <c r="J161" s="22">
        <f>SUM(J163)</f>
        <v>0</v>
      </c>
      <c r="K161" s="35">
        <f t="shared" si="9"/>
        <v>0</v>
      </c>
      <c r="L161" s="20"/>
      <c r="M161" s="163"/>
    </row>
    <row r="162" spans="1:13">
      <c r="A162" s="53"/>
      <c r="B162" s="12" t="s">
        <v>155</v>
      </c>
      <c r="C162" s="56"/>
      <c r="D162" s="22"/>
      <c r="E162" s="22"/>
      <c r="F162" s="22"/>
      <c r="G162" s="22"/>
      <c r="H162" s="22"/>
      <c r="I162" s="22"/>
      <c r="J162" s="22"/>
      <c r="K162" s="35">
        <f t="shared" si="9"/>
        <v>0</v>
      </c>
      <c r="L162" s="20"/>
      <c r="M162" s="163"/>
    </row>
    <row r="163" spans="1:13" ht="27">
      <c r="A163" s="53">
        <v>4731</v>
      </c>
      <c r="B163" s="10" t="s">
        <v>481</v>
      </c>
      <c r="C163" s="56" t="s">
        <v>84</v>
      </c>
      <c r="D163" s="22"/>
      <c r="E163" s="22"/>
      <c r="F163" s="22" t="s">
        <v>1</v>
      </c>
      <c r="G163" s="22"/>
      <c r="H163" s="22"/>
      <c r="I163" s="22"/>
      <c r="J163" s="22"/>
      <c r="K163" s="35">
        <f t="shared" si="9"/>
        <v>0</v>
      </c>
      <c r="L163" s="20"/>
      <c r="M163" s="163"/>
    </row>
    <row r="164" spans="1:13" ht="40.5">
      <c r="A164" s="53">
        <v>4740</v>
      </c>
      <c r="B164" s="10" t="s">
        <v>482</v>
      </c>
      <c r="C164" s="56" t="s">
        <v>19</v>
      </c>
      <c r="D164" s="22">
        <f>SUM(D166:D167)</f>
        <v>0</v>
      </c>
      <c r="E164" s="22">
        <f>SUM(E166:E167)</f>
        <v>0</v>
      </c>
      <c r="F164" s="22" t="s">
        <v>1</v>
      </c>
      <c r="G164" s="22">
        <f>SUM(G166:G167)</f>
        <v>0</v>
      </c>
      <c r="H164" s="22">
        <f>SUM(H166:H167)</f>
        <v>0</v>
      </c>
      <c r="I164" s="22">
        <f>SUM(I166:I167)</f>
        <v>0</v>
      </c>
      <c r="J164" s="22">
        <f>SUM(J166:J167)</f>
        <v>0</v>
      </c>
      <c r="K164" s="35">
        <f t="shared" si="9"/>
        <v>0</v>
      </c>
      <c r="L164" s="20"/>
      <c r="M164" s="163"/>
    </row>
    <row r="165" spans="1:13">
      <c r="A165" s="53"/>
      <c r="B165" s="12" t="s">
        <v>155</v>
      </c>
      <c r="C165" s="56"/>
      <c r="D165" s="22"/>
      <c r="E165" s="22"/>
      <c r="F165" s="22"/>
      <c r="G165" s="22"/>
      <c r="H165" s="22"/>
      <c r="I165" s="22"/>
      <c r="J165" s="22"/>
      <c r="K165" s="35">
        <f t="shared" si="9"/>
        <v>0</v>
      </c>
      <c r="L165" s="20"/>
      <c r="M165" s="163"/>
    </row>
    <row r="166" spans="1:13" ht="27">
      <c r="A166" s="53">
        <v>4741</v>
      </c>
      <c r="B166" s="10" t="s">
        <v>483</v>
      </c>
      <c r="C166" s="56" t="s">
        <v>85</v>
      </c>
      <c r="D166" s="22"/>
      <c r="E166" s="22"/>
      <c r="F166" s="22" t="s">
        <v>1</v>
      </c>
      <c r="G166" s="22"/>
      <c r="H166" s="22"/>
      <c r="I166" s="22"/>
      <c r="J166" s="22"/>
      <c r="K166" s="35">
        <f t="shared" si="9"/>
        <v>0</v>
      </c>
      <c r="L166" s="20"/>
      <c r="M166" s="163"/>
    </row>
    <row r="167" spans="1:13" ht="27">
      <c r="A167" s="53">
        <v>4742</v>
      </c>
      <c r="B167" s="10" t="s">
        <v>484</v>
      </c>
      <c r="C167" s="56" t="s">
        <v>86</v>
      </c>
      <c r="D167" s="22"/>
      <c r="E167" s="22"/>
      <c r="F167" s="22" t="s">
        <v>1</v>
      </c>
      <c r="G167" s="22"/>
      <c r="H167" s="22"/>
      <c r="I167" s="22"/>
      <c r="J167" s="22"/>
      <c r="K167" s="35">
        <f t="shared" si="9"/>
        <v>0</v>
      </c>
      <c r="L167" s="20"/>
      <c r="M167" s="163"/>
    </row>
    <row r="168" spans="1:13" ht="40.5">
      <c r="A168" s="53">
        <v>4750</v>
      </c>
      <c r="B168" s="10" t="s">
        <v>485</v>
      </c>
      <c r="C168" s="56" t="s">
        <v>19</v>
      </c>
      <c r="D168" s="22">
        <f>SUM(D170)</f>
        <v>0</v>
      </c>
      <c r="E168" s="22">
        <f>SUM(E170)</f>
        <v>0</v>
      </c>
      <c r="F168" s="22" t="s">
        <v>1</v>
      </c>
      <c r="G168" s="22">
        <f>SUM(G170)</f>
        <v>0</v>
      </c>
      <c r="H168" s="22">
        <f>SUM(H170)</f>
        <v>0</v>
      </c>
      <c r="I168" s="22">
        <f>SUM(I170)</f>
        <v>0</v>
      </c>
      <c r="J168" s="22">
        <f>SUM(J170)</f>
        <v>0</v>
      </c>
      <c r="K168" s="35">
        <f t="shared" si="9"/>
        <v>0</v>
      </c>
      <c r="L168" s="20"/>
      <c r="M168" s="163"/>
    </row>
    <row r="169" spans="1:13">
      <c r="A169" s="53"/>
      <c r="B169" s="12" t="s">
        <v>155</v>
      </c>
      <c r="C169" s="56"/>
      <c r="D169" s="22"/>
      <c r="E169" s="22"/>
      <c r="F169" s="22"/>
      <c r="G169" s="22"/>
      <c r="H169" s="22"/>
      <c r="I169" s="22"/>
      <c r="J169" s="22"/>
      <c r="K169" s="35">
        <f t="shared" si="9"/>
        <v>0</v>
      </c>
      <c r="L169" s="20"/>
      <c r="M169" s="163"/>
    </row>
    <row r="170" spans="1:13" ht="40.5">
      <c r="A170" s="53">
        <v>4751</v>
      </c>
      <c r="B170" s="10" t="s">
        <v>486</v>
      </c>
      <c r="C170" s="56" t="s">
        <v>87</v>
      </c>
      <c r="D170" s="22">
        <f>SUM(E170:F170)</f>
        <v>0</v>
      </c>
      <c r="E170" s="22"/>
      <c r="F170" s="22" t="s">
        <v>1</v>
      </c>
      <c r="G170" s="22">
        <f>+D170/4</f>
        <v>0</v>
      </c>
      <c r="H170" s="22">
        <f>+D170/4*2</f>
        <v>0</v>
      </c>
      <c r="I170" s="22">
        <f>+D170/4*3</f>
        <v>0</v>
      </c>
      <c r="J170" s="22">
        <f>+D170</f>
        <v>0</v>
      </c>
      <c r="K170" s="35">
        <f t="shared" si="9"/>
        <v>0</v>
      </c>
      <c r="L170" s="20"/>
      <c r="M170" s="163"/>
    </row>
    <row r="171" spans="1:13">
      <c r="A171" s="53">
        <v>4760</v>
      </c>
      <c r="B171" s="10" t="s">
        <v>487</v>
      </c>
      <c r="C171" s="56" t="s">
        <v>19</v>
      </c>
      <c r="D171" s="22">
        <f>SUM(D173)</f>
        <v>43000</v>
      </c>
      <c r="E171" s="22">
        <f>SUM(E173)</f>
        <v>43000</v>
      </c>
      <c r="F171" s="22" t="s">
        <v>1</v>
      </c>
      <c r="G171" s="22">
        <f>SUM(G173)</f>
        <v>0</v>
      </c>
      <c r="H171" s="22">
        <f>SUM(H173)</f>
        <v>0</v>
      </c>
      <c r="I171" s="22">
        <f>SUM(I173)</f>
        <v>0</v>
      </c>
      <c r="J171" s="22">
        <f>SUM(J173)</f>
        <v>43000</v>
      </c>
      <c r="K171" s="35">
        <f t="shared" si="9"/>
        <v>0</v>
      </c>
      <c r="L171" s="20"/>
      <c r="M171" s="163"/>
    </row>
    <row r="172" spans="1:13">
      <c r="A172" s="53"/>
      <c r="B172" s="12" t="s">
        <v>155</v>
      </c>
      <c r="C172" s="56"/>
      <c r="D172" s="22"/>
      <c r="E172" s="22"/>
      <c r="F172" s="22"/>
      <c r="G172" s="22"/>
      <c r="H172" s="22"/>
      <c r="I172" s="22"/>
      <c r="J172" s="22"/>
      <c r="K172" s="35">
        <f t="shared" si="9"/>
        <v>0</v>
      </c>
      <c r="L172" s="20"/>
      <c r="M172" s="163"/>
    </row>
    <row r="173" spans="1:13">
      <c r="A173" s="53">
        <v>4761</v>
      </c>
      <c r="B173" s="10" t="s">
        <v>488</v>
      </c>
      <c r="C173" s="56" t="s">
        <v>88</v>
      </c>
      <c r="D173" s="22">
        <f>+'4Gorcarakan ev tntesagitakan'!H42+'4Gorcarakan ev tntesagitakan'!H113+'4Gorcarakan ev tntesagitakan'!H552+'4Gorcarakan ev tntesagitakan'!H635</f>
        <v>43000</v>
      </c>
      <c r="E173" s="22">
        <f>+'4Gorcarakan ev tntesagitakan'!I42+'4Gorcarakan ev tntesagitakan'!I113+'4Gorcarakan ev tntesagitakan'!I552+'4Gorcarakan ev tntesagitakan'!I635</f>
        <v>43000</v>
      </c>
      <c r="F173" s="22" t="s">
        <v>1</v>
      </c>
      <c r="G173" s="22">
        <f>+'4Gorcarakan ev tntesagitakan'!K42+'4Gorcarakan ev tntesagitakan'!K113+'4Gorcarakan ev tntesagitakan'!K552+'4Gorcarakan ev tntesagitakan'!K635</f>
        <v>0</v>
      </c>
      <c r="H173" s="22">
        <f>+'4Gorcarakan ev tntesagitakan'!L42+'4Gorcarakan ev tntesagitakan'!L113+'4Gorcarakan ev tntesagitakan'!L552+'4Gorcarakan ev tntesagitakan'!L635</f>
        <v>0</v>
      </c>
      <c r="I173" s="22">
        <f>+'4Gorcarakan ev tntesagitakan'!M42+'4Gorcarakan ev tntesagitakan'!M113+'4Gorcarakan ev tntesagitakan'!M552+'4Gorcarakan ev tntesagitakan'!M635</f>
        <v>0</v>
      </c>
      <c r="J173" s="22">
        <f>+'4Gorcarakan ev tntesagitakan'!N42+'4Gorcarakan ev tntesagitakan'!N113+'4Gorcarakan ev tntesagitakan'!N552+'4Gorcarakan ev tntesagitakan'!N635</f>
        <v>43000</v>
      </c>
      <c r="K173" s="35">
        <f t="shared" ref="K173:K175" si="10">+E173-J173</f>
        <v>0</v>
      </c>
      <c r="L173" s="20"/>
      <c r="M173" s="163"/>
    </row>
    <row r="174" spans="1:13">
      <c r="A174" s="53">
        <v>4770</v>
      </c>
      <c r="B174" s="10" t="s">
        <v>489</v>
      </c>
      <c r="C174" s="56" t="s">
        <v>19</v>
      </c>
      <c r="D174" s="22">
        <f t="shared" ref="D174:J174" si="11">SUM(D176)</f>
        <v>0</v>
      </c>
      <c r="E174" s="22">
        <f t="shared" si="11"/>
        <v>701344.75636007567</v>
      </c>
      <c r="F174" s="22">
        <f t="shared" si="11"/>
        <v>701344.75636007567</v>
      </c>
      <c r="G174" s="22">
        <f t="shared" si="11"/>
        <v>0</v>
      </c>
      <c r="H174" s="22">
        <f t="shared" si="11"/>
        <v>0</v>
      </c>
      <c r="I174" s="22">
        <f t="shared" si="11"/>
        <v>0</v>
      </c>
      <c r="J174" s="22">
        <f t="shared" si="11"/>
        <v>701344.75636007567</v>
      </c>
      <c r="K174" s="35">
        <f t="shared" si="10"/>
        <v>0</v>
      </c>
      <c r="L174" s="20"/>
      <c r="M174" s="163"/>
    </row>
    <row r="175" spans="1:13">
      <c r="A175" s="53"/>
      <c r="B175" s="12" t="s">
        <v>155</v>
      </c>
      <c r="C175" s="56"/>
      <c r="D175" s="22"/>
      <c r="E175" s="22"/>
      <c r="F175" s="22"/>
      <c r="G175" s="22"/>
      <c r="H175" s="22"/>
      <c r="I175" s="22"/>
      <c r="J175" s="22"/>
      <c r="K175" s="35">
        <f t="shared" si="10"/>
        <v>0</v>
      </c>
      <c r="L175" s="20"/>
      <c r="M175" s="163"/>
    </row>
    <row r="176" spans="1:13">
      <c r="A176" s="53">
        <v>4771</v>
      </c>
      <c r="B176" s="10" t="s">
        <v>490</v>
      </c>
      <c r="C176" s="56" t="s">
        <v>89</v>
      </c>
      <c r="D176" s="22"/>
      <c r="E176" s="22">
        <f>+'4Gorcarakan ev tntesagitakan'!I780</f>
        <v>701344.75636007567</v>
      </c>
      <c r="F176" s="22">
        <f>+'4Gorcarakan ev tntesagitakan'!J780</f>
        <v>701344.75636007567</v>
      </c>
      <c r="G176" s="22">
        <f>+'4Gorcarakan ev tntesagitakan'!K780</f>
        <v>0</v>
      </c>
      <c r="H176" s="22">
        <f>+'4Gorcarakan ev tntesagitakan'!L780</f>
        <v>0</v>
      </c>
      <c r="I176" s="22">
        <f>+'4Gorcarakan ev tntesagitakan'!M780</f>
        <v>0</v>
      </c>
      <c r="J176" s="22">
        <f>+'4Gorcarakan ev tntesagitakan'!N780</f>
        <v>701344.75636007567</v>
      </c>
      <c r="K176" s="35">
        <f>+E176-J176</f>
        <v>0</v>
      </c>
      <c r="L176" s="20"/>
      <c r="M176" s="163"/>
    </row>
    <row r="177" spans="1:13" ht="40.5">
      <c r="A177" s="53">
        <v>4772</v>
      </c>
      <c r="B177" s="10" t="s">
        <v>491</v>
      </c>
      <c r="C177" s="56" t="s">
        <v>19</v>
      </c>
      <c r="D177" s="22">
        <f>SUM(E177:F177)</f>
        <v>0</v>
      </c>
      <c r="E177" s="22">
        <v>0</v>
      </c>
      <c r="F177" s="22" t="s">
        <v>0</v>
      </c>
      <c r="G177" s="22">
        <f>+D177/4</f>
        <v>0</v>
      </c>
      <c r="H177" s="22">
        <f>+D177/4*2</f>
        <v>0</v>
      </c>
      <c r="I177" s="22">
        <f>+D177/4*3</f>
        <v>0</v>
      </c>
      <c r="J177" s="22">
        <f>+D177</f>
        <v>0</v>
      </c>
      <c r="K177" s="35">
        <f t="shared" si="9"/>
        <v>0</v>
      </c>
      <c r="L177" s="20"/>
      <c r="M177" s="163"/>
    </row>
    <row r="178" spans="1:13" s="18" customFormat="1" ht="51.75">
      <c r="A178" s="53">
        <v>5000</v>
      </c>
      <c r="B178" s="11" t="s">
        <v>492</v>
      </c>
      <c r="C178" s="56" t="s">
        <v>19</v>
      </c>
      <c r="D178" s="22">
        <f>SUM(D180,D198,D204,D207)</f>
        <v>3201344.7563600708</v>
      </c>
      <c r="E178" s="22" t="s">
        <v>639</v>
      </c>
      <c r="F178" s="22">
        <f>SUM(F180,F198,F204,F207)</f>
        <v>3201344.7563600708</v>
      </c>
      <c r="G178" s="22">
        <f>SUM(G180,G198,G204,G207)</f>
        <v>0</v>
      </c>
      <c r="H178" s="22">
        <f>SUM(H180,H198,H204,H207)</f>
        <v>0</v>
      </c>
      <c r="I178" s="22">
        <f>SUM(I180,I198,I204,I207)</f>
        <v>0</v>
      </c>
      <c r="J178" s="22">
        <f>SUM(J180,J198,J204,J207)</f>
        <v>3201344.7563600708</v>
      </c>
      <c r="K178" s="35">
        <f t="shared" si="9"/>
        <v>0</v>
      </c>
      <c r="L178" s="20"/>
      <c r="M178" s="163"/>
    </row>
    <row r="179" spans="1:13">
      <c r="A179" s="53"/>
      <c r="B179" s="12" t="s">
        <v>374</v>
      </c>
      <c r="C179" s="54"/>
      <c r="D179" s="22"/>
      <c r="E179" s="22"/>
      <c r="F179" s="22"/>
      <c r="G179" s="22"/>
      <c r="H179" s="22"/>
      <c r="I179" s="22"/>
      <c r="J179" s="22"/>
      <c r="K179" s="35">
        <f t="shared" si="9"/>
        <v>0</v>
      </c>
      <c r="L179" s="20"/>
      <c r="M179" s="163"/>
    </row>
    <row r="180" spans="1:13" ht="27">
      <c r="A180" s="53">
        <v>5100</v>
      </c>
      <c r="B180" s="10" t="s">
        <v>493</v>
      </c>
      <c r="C180" s="56" t="s">
        <v>19</v>
      </c>
      <c r="D180" s="22">
        <f>SUM(D182,D187,D192)</f>
        <v>3201344.7563600708</v>
      </c>
      <c r="E180" s="22" t="s">
        <v>1</v>
      </c>
      <c r="F180" s="22">
        <f>SUM(F182,F187,F192)</f>
        <v>3201344.7563600708</v>
      </c>
      <c r="G180" s="22">
        <f>SUM(G182,G187,G192)</f>
        <v>0</v>
      </c>
      <c r="H180" s="22">
        <f>SUM(H182,H187,H192)</f>
        <v>0</v>
      </c>
      <c r="I180" s="22">
        <f>SUM(I182,I187,I192)</f>
        <v>0</v>
      </c>
      <c r="J180" s="22">
        <f>SUM(J182,J187,J192)</f>
        <v>3201344.7563600708</v>
      </c>
      <c r="K180" s="35">
        <f t="shared" si="9"/>
        <v>0</v>
      </c>
      <c r="L180" s="20"/>
      <c r="M180" s="163"/>
    </row>
    <row r="181" spans="1:13">
      <c r="A181" s="53"/>
      <c r="B181" s="12" t="s">
        <v>374</v>
      </c>
      <c r="C181" s="54"/>
      <c r="D181" s="22"/>
      <c r="E181" s="22"/>
      <c r="F181" s="22"/>
      <c r="G181" s="22"/>
      <c r="H181" s="22"/>
      <c r="I181" s="22"/>
      <c r="J181" s="22"/>
      <c r="K181" s="35">
        <f t="shared" si="9"/>
        <v>0</v>
      </c>
      <c r="L181" s="20"/>
      <c r="M181" s="163"/>
    </row>
    <row r="182" spans="1:13" ht="27">
      <c r="A182" s="53">
        <v>5110</v>
      </c>
      <c r="B182" s="10" t="s">
        <v>494</v>
      </c>
      <c r="C182" s="56" t="s">
        <v>19</v>
      </c>
      <c r="D182" s="22">
        <f>SUM(D184:D186)</f>
        <v>2307344.7563600708</v>
      </c>
      <c r="E182" s="22" t="s">
        <v>0</v>
      </c>
      <c r="F182" s="22">
        <f>SUM(F184:F186)</f>
        <v>2307344.7563600708</v>
      </c>
      <c r="G182" s="22">
        <f>SUM(G184:G186)</f>
        <v>0</v>
      </c>
      <c r="H182" s="22">
        <f>SUM(H184:H186)</f>
        <v>0</v>
      </c>
      <c r="I182" s="22">
        <f>SUM(I184:I186)</f>
        <v>0</v>
      </c>
      <c r="J182" s="22">
        <f>SUM(J184:J186)</f>
        <v>2307344.7563600708</v>
      </c>
      <c r="K182" s="35">
        <f t="shared" si="9"/>
        <v>0</v>
      </c>
      <c r="L182" s="20"/>
      <c r="M182" s="163"/>
    </row>
    <row r="183" spans="1:13">
      <c r="A183" s="53"/>
      <c r="B183" s="12" t="s">
        <v>155</v>
      </c>
      <c r="C183" s="56"/>
      <c r="D183" s="22"/>
      <c r="E183" s="22"/>
      <c r="F183" s="22"/>
      <c r="G183" s="22"/>
      <c r="H183" s="22"/>
      <c r="I183" s="22"/>
      <c r="J183" s="22"/>
      <c r="K183" s="35">
        <f t="shared" si="9"/>
        <v>0</v>
      </c>
      <c r="L183" s="20"/>
      <c r="M183" s="163"/>
    </row>
    <row r="184" spans="1:13">
      <c r="A184" s="53">
        <v>5111</v>
      </c>
      <c r="B184" s="10" t="s">
        <v>495</v>
      </c>
      <c r="C184" s="58" t="s">
        <v>90</v>
      </c>
      <c r="D184" s="22">
        <f>+'4Gorcarakan ev tntesagitakan'!H43+'4Gorcarakan ev tntesagitakan'!H743</f>
        <v>0</v>
      </c>
      <c r="E184" s="22" t="s">
        <v>0</v>
      </c>
      <c r="F184" s="22">
        <f>+'4Gorcarakan ev tntesagitakan'!J43+'4Gorcarakan ev tntesagitakan'!J743</f>
        <v>0</v>
      </c>
      <c r="G184" s="22"/>
      <c r="H184" s="22"/>
      <c r="I184" s="22"/>
      <c r="J184" s="22"/>
      <c r="K184" s="35">
        <f t="shared" si="9"/>
        <v>0</v>
      </c>
      <c r="L184" s="20"/>
      <c r="M184" s="163"/>
    </row>
    <row r="185" spans="1:13">
      <c r="A185" s="53">
        <v>5112</v>
      </c>
      <c r="B185" s="10" t="s">
        <v>496</v>
      </c>
      <c r="C185" s="58" t="s">
        <v>91</v>
      </c>
      <c r="D185" s="22">
        <f>+'4Gorcarakan ev tntesagitakan'!H439+'4Gorcarakan ev tntesagitakan'!H462+'4Gorcarakan ev tntesagitakan'!H594</f>
        <v>10000</v>
      </c>
      <c r="E185" s="22" t="s">
        <v>0</v>
      </c>
      <c r="F185" s="22">
        <f>+'4Gorcarakan ev tntesagitakan'!J439+'4Gorcarakan ev tntesagitakan'!J462+'4Gorcarakan ev tntesagitakan'!J594</f>
        <v>10000</v>
      </c>
      <c r="G185" s="22">
        <f>+'4Gorcarakan ev tntesagitakan'!K439+'4Gorcarakan ev tntesagitakan'!K462+'4Gorcarakan ev tntesagitakan'!K594</f>
        <v>0</v>
      </c>
      <c r="H185" s="22">
        <f>+'4Gorcarakan ev tntesagitakan'!L439+'4Gorcarakan ev tntesagitakan'!L462+'4Gorcarakan ev tntesagitakan'!L594</f>
        <v>0</v>
      </c>
      <c r="I185" s="22">
        <f>+'4Gorcarakan ev tntesagitakan'!M439+'4Gorcarakan ev tntesagitakan'!M462+'4Gorcarakan ev tntesagitakan'!M594</f>
        <v>0</v>
      </c>
      <c r="J185" s="22">
        <f>+'4Gorcarakan ev tntesagitakan'!N439+'4Gorcarakan ev tntesagitakan'!N462+'4Gorcarakan ev tntesagitakan'!N594</f>
        <v>10000</v>
      </c>
      <c r="K185" s="35">
        <f t="shared" si="9"/>
        <v>0</v>
      </c>
      <c r="L185" s="20"/>
      <c r="M185" s="163"/>
    </row>
    <row r="186" spans="1:13">
      <c r="A186" s="53">
        <v>5113</v>
      </c>
      <c r="B186" s="10" t="s">
        <v>172</v>
      </c>
      <c r="C186" s="58" t="s">
        <v>92</v>
      </c>
      <c r="D186" s="22">
        <f>+'4Gorcarakan ev tntesagitakan'!H44+'4Gorcarakan ev tntesagitakan'!H286+'4Gorcarakan ev tntesagitakan'!H406+'4Gorcarakan ev tntesagitakan'!H461+'4Gorcarakan ev tntesagitakan'!H595</f>
        <v>2297344.7563600708</v>
      </c>
      <c r="E186" s="22" t="s">
        <v>0</v>
      </c>
      <c r="F186" s="22">
        <f>+'4Gorcarakan ev tntesagitakan'!J44+'4Gorcarakan ev tntesagitakan'!J286+'4Gorcarakan ev tntesagitakan'!J406+'4Gorcarakan ev tntesagitakan'!J461+'4Gorcarakan ev tntesagitakan'!J595</f>
        <v>2297344.7563600708</v>
      </c>
      <c r="G186" s="22">
        <f>+'4Gorcarakan ev tntesagitakan'!K44+'4Gorcarakan ev tntesagitakan'!K286+'4Gorcarakan ev tntesagitakan'!K406+'4Gorcarakan ev tntesagitakan'!K461+'4Gorcarakan ev tntesagitakan'!K595</f>
        <v>0</v>
      </c>
      <c r="H186" s="22">
        <f>+'4Gorcarakan ev tntesagitakan'!L44+'4Gorcarakan ev tntesagitakan'!L286+'4Gorcarakan ev tntesagitakan'!L406+'4Gorcarakan ev tntesagitakan'!L461+'4Gorcarakan ev tntesagitakan'!L595</f>
        <v>0</v>
      </c>
      <c r="I186" s="22">
        <f>+'4Gorcarakan ev tntesagitakan'!M44+'4Gorcarakan ev tntesagitakan'!M286+'4Gorcarakan ev tntesagitakan'!M406+'4Gorcarakan ev tntesagitakan'!M461+'4Gorcarakan ev tntesagitakan'!M595</f>
        <v>0</v>
      </c>
      <c r="J186" s="22">
        <f>+'4Gorcarakan ev tntesagitakan'!N44+'4Gorcarakan ev tntesagitakan'!N286+'4Gorcarakan ev tntesagitakan'!N406+'4Gorcarakan ev tntesagitakan'!N461+'4Gorcarakan ev tntesagitakan'!N595</f>
        <v>2297344.7563600708</v>
      </c>
      <c r="K186" s="35">
        <f t="shared" si="9"/>
        <v>0</v>
      </c>
      <c r="L186" s="20"/>
      <c r="M186" s="163"/>
    </row>
    <row r="187" spans="1:13" ht="27">
      <c r="A187" s="53">
        <v>5120</v>
      </c>
      <c r="B187" s="10" t="s">
        <v>497</v>
      </c>
      <c r="C187" s="56" t="s">
        <v>19</v>
      </c>
      <c r="D187" s="22">
        <f>SUM(D189:D191)</f>
        <v>658000</v>
      </c>
      <c r="E187" s="22" t="s">
        <v>0</v>
      </c>
      <c r="F187" s="22">
        <f>SUM(F189:F191)</f>
        <v>658000</v>
      </c>
      <c r="G187" s="22">
        <f>SUM(G189:G191)</f>
        <v>0</v>
      </c>
      <c r="H187" s="22">
        <f>SUM(H189:H191)</f>
        <v>0</v>
      </c>
      <c r="I187" s="22">
        <f>SUM(I189:I191)</f>
        <v>0</v>
      </c>
      <c r="J187" s="22">
        <f>SUM(J189:J191)</f>
        <v>658000</v>
      </c>
      <c r="K187" s="35">
        <f t="shared" si="9"/>
        <v>0</v>
      </c>
      <c r="L187" s="20"/>
      <c r="M187" s="163"/>
    </row>
    <row r="188" spans="1:13">
      <c r="A188" s="53"/>
      <c r="B188" s="10" t="s">
        <v>155</v>
      </c>
      <c r="C188" s="56"/>
      <c r="D188" s="22"/>
      <c r="E188" s="22"/>
      <c r="F188" s="22"/>
      <c r="G188" s="22"/>
      <c r="H188" s="22"/>
      <c r="I188" s="22"/>
      <c r="J188" s="22"/>
      <c r="K188" s="35">
        <f t="shared" si="9"/>
        <v>0</v>
      </c>
      <c r="L188" s="20"/>
      <c r="M188" s="163"/>
    </row>
    <row r="189" spans="1:13">
      <c r="A189" s="53">
        <v>5121</v>
      </c>
      <c r="B189" s="10" t="s">
        <v>498</v>
      </c>
      <c r="C189" s="58" t="s">
        <v>93</v>
      </c>
      <c r="D189" s="22">
        <f>+'4Gorcarakan ev tntesagitakan'!H45+'4Gorcarakan ev tntesagitakan'!H287</f>
        <v>500000</v>
      </c>
      <c r="E189" s="22" t="s">
        <v>1</v>
      </c>
      <c r="F189" s="22">
        <f>+'4Gorcarakan ev tntesagitakan'!J45+'4Gorcarakan ev tntesagitakan'!J287</f>
        <v>500000</v>
      </c>
      <c r="G189" s="22">
        <f>+'4Gorcarakan ev tntesagitakan'!K45+'4Gorcarakan ev tntesagitakan'!K287</f>
        <v>0</v>
      </c>
      <c r="H189" s="22">
        <f>+'4Gorcarakan ev tntesagitakan'!L45+'4Gorcarakan ev tntesagitakan'!L287</f>
        <v>0</v>
      </c>
      <c r="I189" s="22">
        <f>+'4Gorcarakan ev tntesagitakan'!M45+'4Gorcarakan ev tntesagitakan'!M287</f>
        <v>0</v>
      </c>
      <c r="J189" s="22">
        <f>+'4Gorcarakan ev tntesagitakan'!N45+'4Gorcarakan ev tntesagitakan'!N287</f>
        <v>500000</v>
      </c>
      <c r="K189" s="35">
        <f t="shared" si="9"/>
        <v>0</v>
      </c>
      <c r="L189" s="20"/>
      <c r="M189" s="163"/>
    </row>
    <row r="190" spans="1:13">
      <c r="A190" s="53">
        <v>5122</v>
      </c>
      <c r="B190" s="10" t="s">
        <v>499</v>
      </c>
      <c r="C190" s="58" t="s">
        <v>94</v>
      </c>
      <c r="D190" s="22">
        <f>+'4Gorcarakan ev tntesagitakan'!H46+'4Gorcarakan ev tntesagitakan'!H370+'4Gorcarakan ev tntesagitakan'!H463+'4Gorcarakan ev tntesagitakan'!H563</f>
        <v>46000</v>
      </c>
      <c r="E190" s="22"/>
      <c r="F190" s="22">
        <f>+'4Gorcarakan ev tntesagitakan'!J46+'4Gorcarakan ev tntesagitakan'!J370+'4Gorcarakan ev tntesagitakan'!J463+'4Gorcarakan ev tntesagitakan'!J563</f>
        <v>46000</v>
      </c>
      <c r="G190" s="22">
        <f>+'4Gorcarakan ev tntesagitakan'!K46+'4Gorcarakan ev tntesagitakan'!K370+'4Gorcarakan ev tntesagitakan'!K463+'4Gorcarakan ev tntesagitakan'!K563</f>
        <v>0</v>
      </c>
      <c r="H190" s="22">
        <f>+'4Gorcarakan ev tntesagitakan'!L46+'4Gorcarakan ev tntesagitakan'!L370+'4Gorcarakan ev tntesagitakan'!L463+'4Gorcarakan ev tntesagitakan'!L563</f>
        <v>0</v>
      </c>
      <c r="I190" s="22">
        <f>+'4Gorcarakan ev tntesagitakan'!M46+'4Gorcarakan ev tntesagitakan'!M370+'4Gorcarakan ev tntesagitakan'!M463+'4Gorcarakan ev tntesagitakan'!M563</f>
        <v>0</v>
      </c>
      <c r="J190" s="22">
        <f>+'4Gorcarakan ev tntesagitakan'!N46+'4Gorcarakan ev tntesagitakan'!N370+'4Gorcarakan ev tntesagitakan'!N463+'4Gorcarakan ev tntesagitakan'!N563</f>
        <v>46000</v>
      </c>
      <c r="K190" s="35">
        <f t="shared" si="9"/>
        <v>0</v>
      </c>
      <c r="L190" s="20"/>
      <c r="M190" s="163"/>
    </row>
    <row r="191" spans="1:13">
      <c r="A191" s="53">
        <v>5123</v>
      </c>
      <c r="B191" s="10" t="s">
        <v>500</v>
      </c>
      <c r="C191" s="58" t="s">
        <v>95</v>
      </c>
      <c r="D191" s="22">
        <f>+'4Gorcarakan ev tntesagitakan'!H48+'4Gorcarakan ev tntesagitakan'!H371+'4Gorcarakan ev tntesagitakan'!H409+'4Gorcarakan ev tntesagitakan'!H440+'4Gorcarakan ev tntesagitakan'!H464</f>
        <v>112000</v>
      </c>
      <c r="E191" s="22" t="s">
        <v>1</v>
      </c>
      <c r="F191" s="22">
        <f>+'4Gorcarakan ev tntesagitakan'!J48+'4Gorcarakan ev tntesagitakan'!J371+'4Gorcarakan ev tntesagitakan'!J409+'4Gorcarakan ev tntesagitakan'!J440+'4Gorcarakan ev tntesagitakan'!J464</f>
        <v>112000</v>
      </c>
      <c r="G191" s="22">
        <f>+'4Gorcarakan ev tntesagitakan'!K48+'4Gorcarakan ev tntesagitakan'!K371+'4Gorcarakan ev tntesagitakan'!K409+'4Gorcarakan ev tntesagitakan'!K440+'4Gorcarakan ev tntesagitakan'!K464</f>
        <v>0</v>
      </c>
      <c r="H191" s="22">
        <f>+'4Gorcarakan ev tntesagitakan'!L48+'4Gorcarakan ev tntesagitakan'!L371+'4Gorcarakan ev tntesagitakan'!L409+'4Gorcarakan ev tntesagitakan'!L440+'4Gorcarakan ev tntesagitakan'!L464</f>
        <v>0</v>
      </c>
      <c r="I191" s="22">
        <f>+'4Gorcarakan ev tntesagitakan'!M48+'4Gorcarakan ev tntesagitakan'!M371+'4Gorcarakan ev tntesagitakan'!M409+'4Gorcarakan ev tntesagitakan'!M440+'4Gorcarakan ev tntesagitakan'!M464</f>
        <v>0</v>
      </c>
      <c r="J191" s="22">
        <f>+'4Gorcarakan ev tntesagitakan'!N48+'4Gorcarakan ev tntesagitakan'!N371+'4Gorcarakan ev tntesagitakan'!N409+'4Gorcarakan ev tntesagitakan'!N440+'4Gorcarakan ev tntesagitakan'!N464</f>
        <v>112000</v>
      </c>
      <c r="K191" s="35">
        <f t="shared" si="9"/>
        <v>0</v>
      </c>
      <c r="L191" s="20"/>
      <c r="M191" s="163"/>
    </row>
    <row r="192" spans="1:13" ht="27">
      <c r="A192" s="53">
        <v>5130</v>
      </c>
      <c r="B192" s="10" t="s">
        <v>501</v>
      </c>
      <c r="C192" s="56" t="s">
        <v>19</v>
      </c>
      <c r="D192" s="22">
        <f>SUM(D194:D197)</f>
        <v>236000</v>
      </c>
      <c r="E192" s="22" t="s">
        <v>1</v>
      </c>
      <c r="F192" s="22">
        <f t="shared" ref="F192:J192" si="12">SUM(F194:F197)</f>
        <v>236000</v>
      </c>
      <c r="G192" s="22">
        <f t="shared" si="12"/>
        <v>0</v>
      </c>
      <c r="H192" s="22">
        <f t="shared" si="12"/>
        <v>0</v>
      </c>
      <c r="I192" s="22">
        <f t="shared" si="12"/>
        <v>0</v>
      </c>
      <c r="J192" s="22">
        <f t="shared" si="12"/>
        <v>236000</v>
      </c>
      <c r="K192" s="35">
        <f t="shared" si="9"/>
        <v>0</v>
      </c>
      <c r="L192" s="20"/>
      <c r="M192" s="163"/>
    </row>
    <row r="193" spans="1:13">
      <c r="A193" s="53"/>
      <c r="B193" s="12" t="s">
        <v>155</v>
      </c>
      <c r="C193" s="56"/>
      <c r="D193" s="22"/>
      <c r="E193" s="22"/>
      <c r="F193" s="22"/>
      <c r="G193" s="22"/>
      <c r="H193" s="22"/>
      <c r="I193" s="22"/>
      <c r="J193" s="22"/>
      <c r="K193" s="35">
        <f t="shared" si="9"/>
        <v>0</v>
      </c>
      <c r="L193" s="20"/>
      <c r="M193" s="163"/>
    </row>
    <row r="194" spans="1:13">
      <c r="A194" s="53">
        <v>5131</v>
      </c>
      <c r="B194" s="10" t="s">
        <v>502</v>
      </c>
      <c r="C194" s="58" t="s">
        <v>96</v>
      </c>
      <c r="D194" s="22">
        <f>'4Gorcarakan ev tntesagitakan'!H49+'4Gorcarakan ev tntesagitakan'!H407</f>
        <v>6000</v>
      </c>
      <c r="E194" s="22" t="s">
        <v>1</v>
      </c>
      <c r="F194" s="22">
        <f>'4Gorcarakan ev tntesagitakan'!J49+'4Gorcarakan ev tntesagitakan'!J407</f>
        <v>6000</v>
      </c>
      <c r="G194" s="22">
        <f>'4Gorcarakan ev tntesagitakan'!K49+'4Gorcarakan ev tntesagitakan'!K407</f>
        <v>0</v>
      </c>
      <c r="H194" s="22">
        <f>'4Gorcarakan ev tntesagitakan'!L49+'4Gorcarakan ev tntesagitakan'!L407</f>
        <v>0</v>
      </c>
      <c r="I194" s="22">
        <f>'4Gorcarakan ev tntesagitakan'!M49+'4Gorcarakan ev tntesagitakan'!M407</f>
        <v>0</v>
      </c>
      <c r="J194" s="22">
        <f>'4Gorcarakan ev tntesagitakan'!N49+'4Gorcarakan ev tntesagitakan'!N407</f>
        <v>6000</v>
      </c>
      <c r="K194" s="35">
        <f t="shared" si="9"/>
        <v>0</v>
      </c>
      <c r="L194" s="20"/>
      <c r="M194" s="163"/>
    </row>
    <row r="195" spans="1:13">
      <c r="A195" s="53">
        <v>5132</v>
      </c>
      <c r="B195" s="10" t="s">
        <v>503</v>
      </c>
      <c r="C195" s="58" t="s">
        <v>97</v>
      </c>
      <c r="D195" s="22"/>
      <c r="E195" s="22" t="s">
        <v>1</v>
      </c>
      <c r="F195" s="22"/>
      <c r="G195" s="22"/>
      <c r="H195" s="22"/>
      <c r="I195" s="22"/>
      <c r="J195" s="22"/>
      <c r="K195" s="35">
        <f t="shared" si="9"/>
        <v>0</v>
      </c>
      <c r="L195" s="20"/>
      <c r="M195" s="163"/>
    </row>
    <row r="196" spans="1:13">
      <c r="A196" s="53">
        <v>5133</v>
      </c>
      <c r="B196" s="10" t="s">
        <v>504</v>
      </c>
      <c r="C196" s="58" t="s">
        <v>98</v>
      </c>
      <c r="D196" s="22"/>
      <c r="E196" s="22" t="s">
        <v>1</v>
      </c>
      <c r="F196" s="22"/>
      <c r="G196" s="22"/>
      <c r="H196" s="22"/>
      <c r="I196" s="22"/>
      <c r="J196" s="22"/>
      <c r="K196" s="35">
        <f t="shared" si="9"/>
        <v>0</v>
      </c>
      <c r="L196" s="20"/>
      <c r="M196" s="163"/>
    </row>
    <row r="197" spans="1:13">
      <c r="A197" s="53">
        <v>5134</v>
      </c>
      <c r="B197" s="10" t="s">
        <v>505</v>
      </c>
      <c r="C197" s="58" t="s">
        <v>99</v>
      </c>
      <c r="D197" s="22">
        <f>'4Gorcarakan ev tntesagitakan'!H50+'4Gorcarakan ev tntesagitakan'!H99+'4Gorcarakan ev tntesagitakan'!H288+'4Gorcarakan ev tntesagitakan'!H408+'4Gorcarakan ev tntesagitakan'!H465+'4Gorcarakan ev tntesagitakan'!H596</f>
        <v>230000</v>
      </c>
      <c r="E197" s="22" t="s">
        <v>1</v>
      </c>
      <c r="F197" s="22">
        <f>'4Gorcarakan ev tntesagitakan'!J50+'4Gorcarakan ev tntesagitakan'!J99+'4Gorcarakan ev tntesagitakan'!J288+'4Gorcarakan ev tntesagitakan'!J408+'4Gorcarakan ev tntesagitakan'!J465+'4Gorcarakan ev tntesagitakan'!J596</f>
        <v>230000</v>
      </c>
      <c r="G197" s="22">
        <f>'4Gorcarakan ev tntesagitakan'!K50+'4Gorcarakan ev tntesagitakan'!K99+'4Gorcarakan ev tntesagitakan'!K288+'4Gorcarakan ev tntesagitakan'!K408+'4Gorcarakan ev tntesagitakan'!K465+'4Gorcarakan ev tntesagitakan'!K596</f>
        <v>0</v>
      </c>
      <c r="H197" s="22">
        <f>'4Gorcarakan ev tntesagitakan'!L50+'4Gorcarakan ev tntesagitakan'!L99+'4Gorcarakan ev tntesagitakan'!L288+'4Gorcarakan ev tntesagitakan'!L408+'4Gorcarakan ev tntesagitakan'!L465+'4Gorcarakan ev tntesagitakan'!L596</f>
        <v>0</v>
      </c>
      <c r="I197" s="22">
        <f>'4Gorcarakan ev tntesagitakan'!M50+'4Gorcarakan ev tntesagitakan'!M99+'4Gorcarakan ev tntesagitakan'!M288+'4Gorcarakan ev tntesagitakan'!M408+'4Gorcarakan ev tntesagitakan'!M465+'4Gorcarakan ev tntesagitakan'!M596</f>
        <v>0</v>
      </c>
      <c r="J197" s="22">
        <f>'4Gorcarakan ev tntesagitakan'!N50+'4Gorcarakan ev tntesagitakan'!N99+'4Gorcarakan ev tntesagitakan'!N288+'4Gorcarakan ev tntesagitakan'!N408+'4Gorcarakan ev tntesagitakan'!N465+'4Gorcarakan ev tntesagitakan'!N596</f>
        <v>230000</v>
      </c>
      <c r="K197" s="35">
        <f t="shared" si="9"/>
        <v>0</v>
      </c>
      <c r="L197" s="20"/>
      <c r="M197" s="163"/>
    </row>
    <row r="198" spans="1:13">
      <c r="A198" s="53">
        <v>5200</v>
      </c>
      <c r="B198" s="10" t="s">
        <v>506</v>
      </c>
      <c r="C198" s="56" t="s">
        <v>19</v>
      </c>
      <c r="D198" s="22">
        <f>SUM(D200:D203)</f>
        <v>0</v>
      </c>
      <c r="E198" s="22" t="s">
        <v>1</v>
      </c>
      <c r="F198" s="22">
        <f>SUM(F200:F203)</f>
        <v>0</v>
      </c>
      <c r="G198" s="22">
        <f>SUM(G200:G203)</f>
        <v>0</v>
      </c>
      <c r="H198" s="22">
        <f>SUM(H200:H203)</f>
        <v>0</v>
      </c>
      <c r="I198" s="22">
        <f>SUM(I200:I203)</f>
        <v>0</v>
      </c>
      <c r="J198" s="22">
        <f>SUM(J200:J203)</f>
        <v>0</v>
      </c>
      <c r="K198" s="35">
        <f t="shared" si="9"/>
        <v>0</v>
      </c>
      <c r="L198" s="20"/>
      <c r="M198" s="163"/>
    </row>
    <row r="199" spans="1:13">
      <c r="A199" s="53"/>
      <c r="B199" s="12" t="s">
        <v>374</v>
      </c>
      <c r="C199" s="54"/>
      <c r="D199" s="22"/>
      <c r="E199" s="22"/>
      <c r="F199" s="22"/>
      <c r="G199" s="22"/>
      <c r="H199" s="22"/>
      <c r="I199" s="22"/>
      <c r="J199" s="22"/>
      <c r="K199" s="35">
        <f t="shared" si="9"/>
        <v>0</v>
      </c>
      <c r="L199" s="20"/>
      <c r="M199" s="163"/>
    </row>
    <row r="200" spans="1:13" ht="27">
      <c r="A200" s="53">
        <v>5211</v>
      </c>
      <c r="B200" s="10" t="s">
        <v>507</v>
      </c>
      <c r="C200" s="58" t="s">
        <v>100</v>
      </c>
      <c r="D200" s="22"/>
      <c r="E200" s="22" t="s">
        <v>1</v>
      </c>
      <c r="F200" s="22"/>
      <c r="G200" s="22">
        <f>+D200/4</f>
        <v>0</v>
      </c>
      <c r="H200" s="22">
        <f>+D200/4*2</f>
        <v>0</v>
      </c>
      <c r="I200" s="22">
        <f>+D200/4*3</f>
        <v>0</v>
      </c>
      <c r="J200" s="22">
        <f>+D200</f>
        <v>0</v>
      </c>
      <c r="K200" s="35">
        <f t="shared" si="9"/>
        <v>0</v>
      </c>
      <c r="L200" s="20"/>
      <c r="M200" s="163"/>
    </row>
    <row r="201" spans="1:13">
      <c r="A201" s="53">
        <v>5221</v>
      </c>
      <c r="B201" s="10" t="s">
        <v>508</v>
      </c>
      <c r="C201" s="58" t="s">
        <v>101</v>
      </c>
      <c r="D201" s="22"/>
      <c r="E201" s="22" t="s">
        <v>1</v>
      </c>
      <c r="F201" s="22"/>
      <c r="G201" s="22">
        <f>+D201/4</f>
        <v>0</v>
      </c>
      <c r="H201" s="22">
        <f>+D201/4*2</f>
        <v>0</v>
      </c>
      <c r="I201" s="22">
        <f>+D201/4*3</f>
        <v>0</v>
      </c>
      <c r="J201" s="22">
        <f>+D201</f>
        <v>0</v>
      </c>
      <c r="K201" s="35">
        <f t="shared" si="9"/>
        <v>0</v>
      </c>
      <c r="L201" s="20"/>
      <c r="M201" s="163"/>
    </row>
    <row r="202" spans="1:13">
      <c r="A202" s="53">
        <v>5231</v>
      </c>
      <c r="B202" s="10" t="s">
        <v>509</v>
      </c>
      <c r="C202" s="58" t="s">
        <v>102</v>
      </c>
      <c r="D202" s="22"/>
      <c r="E202" s="22" t="s">
        <v>1</v>
      </c>
      <c r="F202" s="22"/>
      <c r="G202" s="22">
        <f>+D202/4</f>
        <v>0</v>
      </c>
      <c r="H202" s="22">
        <f>+D202/4*2</f>
        <v>0</v>
      </c>
      <c r="I202" s="22">
        <f>+D202/4*3</f>
        <v>0</v>
      </c>
      <c r="J202" s="22">
        <f>+D202</f>
        <v>0</v>
      </c>
      <c r="K202" s="35">
        <f t="shared" si="9"/>
        <v>0</v>
      </c>
      <c r="L202" s="20"/>
      <c r="M202" s="163"/>
    </row>
    <row r="203" spans="1:13">
      <c r="A203" s="53">
        <v>5241</v>
      </c>
      <c r="B203" s="10" t="s">
        <v>510</v>
      </c>
      <c r="C203" s="58" t="s">
        <v>103</v>
      </c>
      <c r="D203" s="22"/>
      <c r="E203" s="22" t="s">
        <v>1</v>
      </c>
      <c r="F203" s="22"/>
      <c r="G203" s="22">
        <f>+D203/4</f>
        <v>0</v>
      </c>
      <c r="H203" s="22">
        <f>+D203/4*2</f>
        <v>0</v>
      </c>
      <c r="I203" s="22">
        <f>+D203/4*3</f>
        <v>0</v>
      </c>
      <c r="J203" s="22">
        <f>+D203</f>
        <v>0</v>
      </c>
      <c r="K203" s="35">
        <f t="shared" si="9"/>
        <v>0</v>
      </c>
      <c r="L203" s="20"/>
      <c r="M203" s="163"/>
    </row>
    <row r="204" spans="1:13">
      <c r="A204" s="53">
        <v>5300</v>
      </c>
      <c r="B204" s="10" t="s">
        <v>511</v>
      </c>
      <c r="C204" s="56" t="s">
        <v>19</v>
      </c>
      <c r="D204" s="22">
        <f>SUM(D206)</f>
        <v>0</v>
      </c>
      <c r="E204" s="22" t="s">
        <v>1</v>
      </c>
      <c r="F204" s="22">
        <f>SUM(F206)</f>
        <v>0</v>
      </c>
      <c r="G204" s="22">
        <f>SUM(G206)</f>
        <v>0</v>
      </c>
      <c r="H204" s="22">
        <f>SUM(H206)</f>
        <v>0</v>
      </c>
      <c r="I204" s="22">
        <f>SUM(I206)</f>
        <v>0</v>
      </c>
      <c r="J204" s="22">
        <f>SUM(J206)</f>
        <v>0</v>
      </c>
      <c r="K204" s="35">
        <f t="shared" si="9"/>
        <v>0</v>
      </c>
      <c r="L204" s="20"/>
      <c r="M204" s="163"/>
    </row>
    <row r="205" spans="1:13">
      <c r="A205" s="53"/>
      <c r="B205" s="12" t="s">
        <v>374</v>
      </c>
      <c r="C205" s="54"/>
      <c r="D205" s="22"/>
      <c r="E205" s="22"/>
      <c r="F205" s="22"/>
      <c r="G205" s="22"/>
      <c r="H205" s="22"/>
      <c r="I205" s="22"/>
      <c r="J205" s="22"/>
      <c r="K205" s="35">
        <f t="shared" si="9"/>
        <v>0</v>
      </c>
      <c r="L205" s="20"/>
      <c r="M205" s="163"/>
    </row>
    <row r="206" spans="1:13">
      <c r="A206" s="53">
        <v>5311</v>
      </c>
      <c r="B206" s="10" t="s">
        <v>512</v>
      </c>
      <c r="C206" s="58" t="s">
        <v>104</v>
      </c>
      <c r="D206" s="22"/>
      <c r="E206" s="22" t="s">
        <v>1</v>
      </c>
      <c r="F206" s="22"/>
      <c r="G206" s="22">
        <f>+D206/4</f>
        <v>0</v>
      </c>
      <c r="H206" s="22">
        <f>+D206/4*2</f>
        <v>0</v>
      </c>
      <c r="I206" s="22">
        <f>+D206/4*3</f>
        <v>0</v>
      </c>
      <c r="J206" s="22">
        <f>+D206</f>
        <v>0</v>
      </c>
      <c r="K206" s="35">
        <f t="shared" si="9"/>
        <v>0</v>
      </c>
      <c r="L206" s="20"/>
      <c r="M206" s="163"/>
    </row>
    <row r="207" spans="1:13" ht="27">
      <c r="A207" s="53">
        <v>5400</v>
      </c>
      <c r="B207" s="10" t="s">
        <v>513</v>
      </c>
      <c r="C207" s="56" t="s">
        <v>19</v>
      </c>
      <c r="D207" s="22">
        <f>SUM(D209:D212)</f>
        <v>0</v>
      </c>
      <c r="E207" s="22" t="s">
        <v>1</v>
      </c>
      <c r="F207" s="22">
        <f>SUM(F209:F212)</f>
        <v>0</v>
      </c>
      <c r="G207" s="22">
        <f>SUM(G209:G212)</f>
        <v>0</v>
      </c>
      <c r="H207" s="22">
        <f>SUM(H209:H212)</f>
        <v>0</v>
      </c>
      <c r="I207" s="22">
        <f>SUM(I209:I212)</f>
        <v>0</v>
      </c>
      <c r="J207" s="22">
        <f>SUM(J209:J212)</f>
        <v>0</v>
      </c>
      <c r="K207" s="35">
        <f t="shared" si="9"/>
        <v>0</v>
      </c>
      <c r="L207" s="20"/>
      <c r="M207" s="163"/>
    </row>
    <row r="208" spans="1:13">
      <c r="A208" s="53"/>
      <c r="B208" s="12" t="s">
        <v>374</v>
      </c>
      <c r="C208" s="54"/>
      <c r="D208" s="22"/>
      <c r="E208" s="22"/>
      <c r="F208" s="22"/>
      <c r="G208" s="22"/>
      <c r="H208" s="22"/>
      <c r="I208" s="22"/>
      <c r="J208" s="22"/>
      <c r="K208" s="35">
        <f t="shared" si="9"/>
        <v>0</v>
      </c>
      <c r="L208" s="20"/>
      <c r="M208" s="163"/>
    </row>
    <row r="209" spans="1:13">
      <c r="A209" s="53">
        <v>5411</v>
      </c>
      <c r="B209" s="10" t="s">
        <v>514</v>
      </c>
      <c r="C209" s="58" t="s">
        <v>105</v>
      </c>
      <c r="D209" s="22">
        <f>+'4Gorcarakan ev tntesagitakan'!H591</f>
        <v>0</v>
      </c>
      <c r="E209" s="22" t="s">
        <v>1</v>
      </c>
      <c r="F209" s="22">
        <f>+'4Gorcarakan ev tntesagitakan'!J591</f>
        <v>0</v>
      </c>
      <c r="G209" s="22">
        <f>+'4Gorcarakan ev tntesagitakan'!K591</f>
        <v>0</v>
      </c>
      <c r="H209" s="22">
        <f>+'4Gorcarakan ev tntesagitakan'!L591</f>
        <v>0</v>
      </c>
      <c r="I209" s="22">
        <f>+'4Gorcarakan ev tntesagitakan'!M591</f>
        <v>0</v>
      </c>
      <c r="J209" s="22">
        <f>+'4Gorcarakan ev tntesagitakan'!N591</f>
        <v>0</v>
      </c>
      <c r="K209" s="35">
        <f t="shared" si="9"/>
        <v>0</v>
      </c>
      <c r="L209" s="20"/>
      <c r="M209" s="163"/>
    </row>
    <row r="210" spans="1:13">
      <c r="A210" s="53">
        <v>5421</v>
      </c>
      <c r="B210" s="10" t="s">
        <v>515</v>
      </c>
      <c r="C210" s="58" t="s">
        <v>106</v>
      </c>
      <c r="D210" s="22"/>
      <c r="E210" s="22" t="s">
        <v>1</v>
      </c>
      <c r="F210" s="22"/>
      <c r="G210" s="22"/>
      <c r="H210" s="22"/>
      <c r="I210" s="22"/>
      <c r="J210" s="22"/>
      <c r="K210" s="35">
        <f t="shared" si="9"/>
        <v>0</v>
      </c>
      <c r="L210" s="20"/>
      <c r="M210" s="163"/>
    </row>
    <row r="211" spans="1:13">
      <c r="A211" s="53">
        <v>5431</v>
      </c>
      <c r="B211" s="10" t="s">
        <v>516</v>
      </c>
      <c r="C211" s="58" t="s">
        <v>107</v>
      </c>
      <c r="D211" s="22"/>
      <c r="E211" s="22" t="s">
        <v>1</v>
      </c>
      <c r="F211" s="22"/>
      <c r="G211" s="22"/>
      <c r="H211" s="22"/>
      <c r="I211" s="22"/>
      <c r="J211" s="22"/>
      <c r="K211" s="35">
        <f t="shared" si="9"/>
        <v>0</v>
      </c>
      <c r="L211" s="20"/>
      <c r="M211" s="163"/>
    </row>
    <row r="212" spans="1:13">
      <c r="A212" s="53">
        <v>5441</v>
      </c>
      <c r="B212" s="12" t="s">
        <v>517</v>
      </c>
      <c r="C212" s="58" t="s">
        <v>108</v>
      </c>
      <c r="D212" s="22"/>
      <c r="E212" s="22" t="s">
        <v>1</v>
      </c>
      <c r="F212" s="22"/>
      <c r="G212" s="22"/>
      <c r="H212" s="22"/>
      <c r="I212" s="22"/>
      <c r="J212" s="22"/>
      <c r="K212" s="35">
        <f t="shared" ref="K212:K236" si="13">+D212-J212</f>
        <v>0</v>
      </c>
      <c r="L212" s="20"/>
      <c r="M212" s="163"/>
    </row>
    <row r="213" spans="1:13" s="214" customFormat="1" ht="57" customHeight="1">
      <c r="A213" s="59" t="s">
        <v>109</v>
      </c>
      <c r="B213" s="67" t="s">
        <v>518</v>
      </c>
      <c r="C213" s="59" t="s">
        <v>19</v>
      </c>
      <c r="D213" s="22">
        <f>SUM(D215,D220,D228,D231)</f>
        <v>-2500000</v>
      </c>
      <c r="E213" s="22"/>
      <c r="F213" s="22">
        <f>SUM(F215,F220,F228,F231)</f>
        <v>-2500000</v>
      </c>
      <c r="G213" s="22">
        <f>SUM(G215,G220,G228,G231)</f>
        <v>-625000</v>
      </c>
      <c r="H213" s="22">
        <f>SUM(H215,H220,H228,H231)</f>
        <v>-1250000</v>
      </c>
      <c r="I213" s="22">
        <f>SUM(I215,I220,I228,I231)</f>
        <v>-1875000</v>
      </c>
      <c r="J213" s="22">
        <f>SUM(J215,J220,J228,J231)</f>
        <v>-2500000</v>
      </c>
      <c r="K213" s="35">
        <f t="shared" si="13"/>
        <v>0</v>
      </c>
      <c r="L213" s="20"/>
      <c r="M213" s="163"/>
    </row>
    <row r="214" spans="1:13" s="214" customFormat="1" ht="44.25" customHeight="1">
      <c r="A214" s="59"/>
      <c r="B214" s="15" t="s">
        <v>153</v>
      </c>
      <c r="C214" s="59"/>
      <c r="D214" s="22"/>
      <c r="E214" s="22"/>
      <c r="F214" s="22"/>
      <c r="G214" s="22"/>
      <c r="H214" s="22"/>
      <c r="I214" s="22"/>
      <c r="J214" s="22"/>
      <c r="K214" s="35">
        <f t="shared" si="13"/>
        <v>0</v>
      </c>
      <c r="L214" s="20"/>
      <c r="M214" s="163"/>
    </row>
    <row r="215" spans="1:13" ht="33">
      <c r="A215" s="60" t="s">
        <v>111</v>
      </c>
      <c r="B215" s="68" t="s">
        <v>519</v>
      </c>
      <c r="C215" s="61" t="s">
        <v>19</v>
      </c>
      <c r="D215" s="22">
        <f>SUM(D217:D219)</f>
        <v>-441000</v>
      </c>
      <c r="E215" s="22" t="s">
        <v>110</v>
      </c>
      <c r="F215" s="22">
        <f>SUM(F217:F219)</f>
        <v>-441000</v>
      </c>
      <c r="G215" s="22">
        <f>+G217+G219</f>
        <v>-110250</v>
      </c>
      <c r="H215" s="22">
        <f>+H217+H219</f>
        <v>-220500</v>
      </c>
      <c r="I215" s="22">
        <f>+I217+I219</f>
        <v>-330750</v>
      </c>
      <c r="J215" s="22">
        <f>+J217+J219</f>
        <v>-441000</v>
      </c>
      <c r="K215" s="35">
        <f t="shared" si="13"/>
        <v>0</v>
      </c>
      <c r="L215" s="20"/>
      <c r="M215" s="163"/>
    </row>
    <row r="216" spans="1:13" ht="44.25" customHeight="1">
      <c r="A216" s="60"/>
      <c r="B216" s="15" t="s">
        <v>153</v>
      </c>
      <c r="C216" s="61"/>
      <c r="D216" s="22"/>
      <c r="E216" s="22"/>
      <c r="F216" s="22"/>
      <c r="G216" s="22"/>
      <c r="H216" s="22"/>
      <c r="I216" s="22"/>
      <c r="J216" s="22"/>
      <c r="K216" s="35">
        <f t="shared" si="13"/>
        <v>0</v>
      </c>
      <c r="L216" s="20"/>
      <c r="M216" s="163"/>
    </row>
    <row r="217" spans="1:13" ht="37.5" customHeight="1">
      <c r="A217" s="60" t="s">
        <v>112</v>
      </c>
      <c r="B217" s="15" t="s">
        <v>520</v>
      </c>
      <c r="C217" s="60" t="s">
        <v>113</v>
      </c>
      <c r="D217" s="22"/>
      <c r="E217" s="22" t="s">
        <v>0</v>
      </c>
      <c r="F217" s="22">
        <f>+D217</f>
        <v>0</v>
      </c>
      <c r="G217" s="22">
        <f>+D217/4</f>
        <v>0</v>
      </c>
      <c r="H217" s="22">
        <f>+D217/4*2</f>
        <v>0</v>
      </c>
      <c r="I217" s="22">
        <f>+D217/4*3</f>
        <v>0</v>
      </c>
      <c r="J217" s="22">
        <f>+D217</f>
        <v>0</v>
      </c>
      <c r="K217" s="35">
        <f t="shared" si="13"/>
        <v>0</v>
      </c>
      <c r="L217" s="20"/>
      <c r="M217" s="163"/>
    </row>
    <row r="218" spans="1:13" s="215" customFormat="1" ht="14.25">
      <c r="A218" s="60" t="s">
        <v>114</v>
      </c>
      <c r="B218" s="15" t="s">
        <v>521</v>
      </c>
      <c r="C218" s="60" t="s">
        <v>115</v>
      </c>
      <c r="D218" s="22">
        <f>SUM(E218:F218)</f>
        <v>0</v>
      </c>
      <c r="E218" s="22" t="s">
        <v>0</v>
      </c>
      <c r="F218" s="248"/>
      <c r="G218" s="22">
        <f t="shared" ref="G218:G220" si="14">+D218/4</f>
        <v>0</v>
      </c>
      <c r="H218" s="22">
        <f t="shared" ref="H218:H220" si="15">+D218/4*2</f>
        <v>0</v>
      </c>
      <c r="I218" s="22">
        <f t="shared" ref="I218:I220" si="16">+D218/4*3</f>
        <v>0</v>
      </c>
      <c r="J218" s="22">
        <f>+D218</f>
        <v>0</v>
      </c>
      <c r="K218" s="35">
        <f t="shared" si="13"/>
        <v>0</v>
      </c>
      <c r="L218" s="20"/>
      <c r="M218" s="163"/>
    </row>
    <row r="219" spans="1:13" ht="27">
      <c r="A219" s="21" t="s">
        <v>116</v>
      </c>
      <c r="B219" s="15" t="s">
        <v>522</v>
      </c>
      <c r="C219" s="61" t="s">
        <v>117</v>
      </c>
      <c r="D219" s="22">
        <f>+F219</f>
        <v>-441000</v>
      </c>
      <c r="E219" s="22" t="s">
        <v>110</v>
      </c>
      <c r="F219" s="22">
        <v>-441000</v>
      </c>
      <c r="G219" s="22">
        <f t="shared" si="14"/>
        <v>-110250</v>
      </c>
      <c r="H219" s="22">
        <f t="shared" si="15"/>
        <v>-220500</v>
      </c>
      <c r="I219" s="22">
        <f t="shared" si="16"/>
        <v>-330750</v>
      </c>
      <c r="J219" s="154">
        <f t="shared" ref="J219" si="17">+D219</f>
        <v>-441000</v>
      </c>
      <c r="K219" s="35">
        <f t="shared" si="13"/>
        <v>0</v>
      </c>
      <c r="L219" s="20"/>
      <c r="M219" s="163"/>
    </row>
    <row r="220" spans="1:13" ht="33">
      <c r="A220" s="21" t="s">
        <v>118</v>
      </c>
      <c r="B220" s="68" t="s">
        <v>523</v>
      </c>
      <c r="C220" s="61" t="s">
        <v>19</v>
      </c>
      <c r="D220" s="22">
        <f>SUM(D222:D223)</f>
        <v>0</v>
      </c>
      <c r="E220" s="22" t="s">
        <v>110</v>
      </c>
      <c r="F220" s="22">
        <f>SUM(F222:F223)</f>
        <v>0</v>
      </c>
      <c r="G220" s="22">
        <f t="shared" si="14"/>
        <v>0</v>
      </c>
      <c r="H220" s="22">
        <f t="shared" si="15"/>
        <v>0</v>
      </c>
      <c r="I220" s="22">
        <f t="shared" si="16"/>
        <v>0</v>
      </c>
      <c r="J220" s="22">
        <f>SUM(J222:J223)</f>
        <v>0</v>
      </c>
      <c r="K220" s="35">
        <f t="shared" si="13"/>
        <v>0</v>
      </c>
      <c r="L220" s="20"/>
      <c r="M220" s="163"/>
    </row>
    <row r="221" spans="1:13">
      <c r="A221" s="21"/>
      <c r="B221" s="15" t="s">
        <v>153</v>
      </c>
      <c r="C221" s="61"/>
      <c r="D221" s="22"/>
      <c r="E221" s="22"/>
      <c r="F221" s="22"/>
      <c r="G221" s="22"/>
      <c r="H221" s="22"/>
      <c r="I221" s="22"/>
      <c r="J221" s="22"/>
      <c r="K221" s="35">
        <f t="shared" si="13"/>
        <v>0</v>
      </c>
      <c r="L221" s="20"/>
      <c r="M221" s="163"/>
    </row>
    <row r="222" spans="1:13" s="216" customFormat="1" ht="31.5" customHeight="1">
      <c r="A222" s="65" t="s">
        <v>119</v>
      </c>
      <c r="B222" s="15" t="s">
        <v>524</v>
      </c>
      <c r="C222" s="60" t="s">
        <v>120</v>
      </c>
      <c r="D222" s="66">
        <f>SUM(E222:F222)</f>
        <v>0</v>
      </c>
      <c r="E222" s="66" t="s">
        <v>110</v>
      </c>
      <c r="F222" s="66"/>
      <c r="G222" s="22">
        <f>+D222/4</f>
        <v>0</v>
      </c>
      <c r="H222" s="22">
        <f>+D222/4*2</f>
        <v>0</v>
      </c>
      <c r="I222" s="22">
        <f>+D222/4*3</f>
        <v>0</v>
      </c>
      <c r="J222" s="22">
        <f>+D222</f>
        <v>0</v>
      </c>
      <c r="K222" s="35">
        <f t="shared" si="13"/>
        <v>0</v>
      </c>
      <c r="L222" s="20"/>
      <c r="M222" s="163"/>
    </row>
    <row r="223" spans="1:13" ht="33" customHeight="1">
      <c r="A223" s="21" t="s">
        <v>121</v>
      </c>
      <c r="B223" s="15" t="s">
        <v>525</v>
      </c>
      <c r="C223" s="61" t="s">
        <v>19</v>
      </c>
      <c r="D223" s="22">
        <f>SUM(D225:D227)</f>
        <v>0</v>
      </c>
      <c r="E223" s="22" t="s">
        <v>110</v>
      </c>
      <c r="F223" s="22">
        <f>SUM(F225:F227)</f>
        <v>0</v>
      </c>
      <c r="G223" s="22">
        <f>+D223/4</f>
        <v>0</v>
      </c>
      <c r="H223" s="22">
        <f>+D223/4*2</f>
        <v>0</v>
      </c>
      <c r="I223" s="22">
        <f>+D223/4*3</f>
        <v>0</v>
      </c>
      <c r="J223" s="22">
        <f>SUM(J225:J227)</f>
        <v>0</v>
      </c>
      <c r="K223" s="35">
        <f t="shared" si="13"/>
        <v>0</v>
      </c>
      <c r="L223" s="20"/>
      <c r="M223" s="163"/>
    </row>
    <row r="224" spans="1:13">
      <c r="A224" s="21"/>
      <c r="B224" s="15" t="s">
        <v>155</v>
      </c>
      <c r="C224" s="61"/>
      <c r="D224" s="22"/>
      <c r="E224" s="22"/>
      <c r="F224" s="22"/>
      <c r="G224" s="22"/>
      <c r="H224" s="22"/>
      <c r="I224" s="22"/>
      <c r="J224" s="22"/>
      <c r="K224" s="35">
        <f t="shared" si="13"/>
        <v>0</v>
      </c>
      <c r="L224" s="20"/>
      <c r="M224" s="163"/>
    </row>
    <row r="225" spans="1:13">
      <c r="A225" s="21" t="s">
        <v>122</v>
      </c>
      <c r="B225" s="15" t="s">
        <v>526</v>
      </c>
      <c r="C225" s="60" t="s">
        <v>123</v>
      </c>
      <c r="D225" s="22">
        <f>SUM(E225:F225)</f>
        <v>0</v>
      </c>
      <c r="E225" s="22" t="s">
        <v>0</v>
      </c>
      <c r="F225" s="22"/>
      <c r="G225" s="22">
        <f>+D225/4</f>
        <v>0</v>
      </c>
      <c r="H225" s="22">
        <f>+D225/4*2</f>
        <v>0</v>
      </c>
      <c r="I225" s="22">
        <f>+D225/4*3</f>
        <v>0</v>
      </c>
      <c r="J225" s="22">
        <f>+D225</f>
        <v>0</v>
      </c>
      <c r="K225" s="35">
        <f t="shared" si="13"/>
        <v>0</v>
      </c>
      <c r="L225" s="20"/>
      <c r="M225" s="163"/>
    </row>
    <row r="226" spans="1:13" ht="30.75" customHeight="1">
      <c r="A226" s="62" t="s">
        <v>124</v>
      </c>
      <c r="B226" s="15" t="s">
        <v>527</v>
      </c>
      <c r="C226" s="61" t="s">
        <v>125</v>
      </c>
      <c r="D226" s="22">
        <f>SUM(E226:F226)</f>
        <v>0</v>
      </c>
      <c r="E226" s="22" t="s">
        <v>110</v>
      </c>
      <c r="F226" s="22"/>
      <c r="G226" s="22">
        <f>+D226/4</f>
        <v>0</v>
      </c>
      <c r="H226" s="22">
        <f>+D226/4*2</f>
        <v>0</v>
      </c>
      <c r="I226" s="22">
        <f>+D226/4*3</f>
        <v>0</v>
      </c>
      <c r="J226" s="22">
        <f>+D226</f>
        <v>0</v>
      </c>
      <c r="K226" s="35">
        <f t="shared" si="13"/>
        <v>0</v>
      </c>
      <c r="L226" s="20"/>
      <c r="M226" s="163"/>
    </row>
    <row r="227" spans="1:13" ht="33" customHeight="1">
      <c r="A227" s="21" t="s">
        <v>126</v>
      </c>
      <c r="B227" s="8" t="s">
        <v>528</v>
      </c>
      <c r="C227" s="61" t="s">
        <v>127</v>
      </c>
      <c r="D227" s="22">
        <f>SUM(E227:F227)</f>
        <v>0</v>
      </c>
      <c r="E227" s="22" t="s">
        <v>110</v>
      </c>
      <c r="F227" s="22"/>
      <c r="G227" s="22">
        <f>+D227/4</f>
        <v>0</v>
      </c>
      <c r="H227" s="22">
        <f>+D227/4*2</f>
        <v>0</v>
      </c>
      <c r="I227" s="22">
        <f>+D227/4*3</f>
        <v>0</v>
      </c>
      <c r="J227" s="22">
        <f>+D227</f>
        <v>0</v>
      </c>
      <c r="K227" s="35">
        <f t="shared" si="13"/>
        <v>0</v>
      </c>
      <c r="L227" s="20"/>
      <c r="M227" s="163"/>
    </row>
    <row r="228" spans="1:13" ht="33">
      <c r="A228" s="21" t="s">
        <v>128</v>
      </c>
      <c r="B228" s="68" t="s">
        <v>529</v>
      </c>
      <c r="C228" s="61" t="s">
        <v>19</v>
      </c>
      <c r="D228" s="22">
        <f>SUM(D230)</f>
        <v>0</v>
      </c>
      <c r="E228" s="22" t="s">
        <v>110</v>
      </c>
      <c r="F228" s="22">
        <f>SUM(F230)</f>
        <v>0</v>
      </c>
      <c r="G228" s="22">
        <f>SUM(G230)</f>
        <v>0</v>
      </c>
      <c r="H228" s="22">
        <f>SUM(H230)</f>
        <v>0</v>
      </c>
      <c r="I228" s="22">
        <f>SUM(I230)</f>
        <v>0</v>
      </c>
      <c r="J228" s="22">
        <f>SUM(J230)</f>
        <v>0</v>
      </c>
      <c r="K228" s="35">
        <f t="shared" si="13"/>
        <v>0</v>
      </c>
      <c r="L228" s="20"/>
      <c r="M228" s="163"/>
    </row>
    <row r="229" spans="1:13">
      <c r="A229" s="21"/>
      <c r="B229" s="15" t="s">
        <v>153</v>
      </c>
      <c r="C229" s="61"/>
      <c r="D229" s="22"/>
      <c r="E229" s="22"/>
      <c r="F229" s="22"/>
      <c r="G229" s="22"/>
      <c r="H229" s="22"/>
      <c r="I229" s="22"/>
      <c r="J229" s="22"/>
      <c r="K229" s="35">
        <f t="shared" si="13"/>
        <v>0</v>
      </c>
      <c r="L229" s="20"/>
      <c r="M229" s="163"/>
    </row>
    <row r="230" spans="1:13">
      <c r="A230" s="62" t="s">
        <v>129</v>
      </c>
      <c r="B230" s="15" t="s">
        <v>530</v>
      </c>
      <c r="C230" s="59" t="s">
        <v>130</v>
      </c>
      <c r="D230" s="22">
        <f>SUM(E230:F230)</f>
        <v>0</v>
      </c>
      <c r="E230" s="22" t="s">
        <v>110</v>
      </c>
      <c r="F230" s="22"/>
      <c r="G230" s="22">
        <f>+D230/4</f>
        <v>0</v>
      </c>
      <c r="H230" s="22">
        <f>+D230/4*2</f>
        <v>0</v>
      </c>
      <c r="I230" s="22">
        <f>+D230/4*3</f>
        <v>0</v>
      </c>
      <c r="J230" s="22">
        <f>+D230</f>
        <v>0</v>
      </c>
      <c r="K230" s="35">
        <f t="shared" si="13"/>
        <v>0</v>
      </c>
      <c r="L230" s="20"/>
      <c r="M230" s="163"/>
    </row>
    <row r="231" spans="1:13" ht="49.5">
      <c r="A231" s="21" t="s">
        <v>131</v>
      </c>
      <c r="B231" s="68" t="s">
        <v>531</v>
      </c>
      <c r="C231" s="61" t="s">
        <v>19</v>
      </c>
      <c r="D231" s="22">
        <f>SUM(D233:D236)</f>
        <v>-2059000</v>
      </c>
      <c r="E231" s="22" t="s">
        <v>110</v>
      </c>
      <c r="F231" s="22">
        <f>SUM(F233:F236)</f>
        <v>-2059000</v>
      </c>
      <c r="G231" s="22">
        <f>SUM(G233:G236)</f>
        <v>-514750</v>
      </c>
      <c r="H231" s="22">
        <f>SUM(H233:H236)</f>
        <v>-1029500</v>
      </c>
      <c r="I231" s="22">
        <f>SUM(I233:I236)</f>
        <v>-1544250</v>
      </c>
      <c r="J231" s="22">
        <f>SUM(J233:J236)</f>
        <v>-2059000</v>
      </c>
      <c r="K231" s="35">
        <f t="shared" si="13"/>
        <v>0</v>
      </c>
      <c r="L231" s="20"/>
      <c r="M231" s="163"/>
    </row>
    <row r="232" spans="1:13">
      <c r="A232" s="21"/>
      <c r="B232" s="15" t="s">
        <v>153</v>
      </c>
      <c r="C232" s="61"/>
      <c r="D232" s="22"/>
      <c r="E232" s="22"/>
      <c r="F232" s="22"/>
      <c r="G232" s="22"/>
      <c r="H232" s="22"/>
      <c r="I232" s="22"/>
      <c r="J232" s="22"/>
      <c r="K232" s="35">
        <f t="shared" si="13"/>
        <v>0</v>
      </c>
      <c r="L232" s="20"/>
      <c r="M232" s="163"/>
    </row>
    <row r="233" spans="1:13">
      <c r="A233" s="21" t="s">
        <v>132</v>
      </c>
      <c r="B233" s="15" t="s">
        <v>532</v>
      </c>
      <c r="C233" s="60" t="s">
        <v>133</v>
      </c>
      <c r="D233" s="22">
        <f>+F233</f>
        <v>-2059000</v>
      </c>
      <c r="E233" s="22" t="s">
        <v>110</v>
      </c>
      <c r="F233" s="22">
        <f>-659000-1400000</f>
        <v>-2059000</v>
      </c>
      <c r="G233" s="22">
        <f>+D233/4</f>
        <v>-514750</v>
      </c>
      <c r="H233" s="22">
        <f>+D233/4*2</f>
        <v>-1029500</v>
      </c>
      <c r="I233" s="22">
        <f>+D233/4*3</f>
        <v>-1544250</v>
      </c>
      <c r="J233" s="154">
        <f t="shared" ref="J233" si="18">+D233</f>
        <v>-2059000</v>
      </c>
      <c r="K233" s="35">
        <f t="shared" si="13"/>
        <v>0</v>
      </c>
      <c r="L233" s="20"/>
      <c r="M233" s="163"/>
    </row>
    <row r="234" spans="1:13">
      <c r="A234" s="62" t="s">
        <v>134</v>
      </c>
      <c r="B234" s="15" t="s">
        <v>533</v>
      </c>
      <c r="C234" s="59" t="s">
        <v>135</v>
      </c>
      <c r="D234" s="22">
        <f>SUM(E234:F234)</f>
        <v>0</v>
      </c>
      <c r="E234" s="22" t="s">
        <v>110</v>
      </c>
      <c r="F234" s="22"/>
      <c r="G234" s="22">
        <f>+D234/4</f>
        <v>0</v>
      </c>
      <c r="H234" s="22">
        <f>+D234/4*2</f>
        <v>0</v>
      </c>
      <c r="I234" s="22">
        <f>+D234/4*3</f>
        <v>0</v>
      </c>
      <c r="J234" s="22">
        <f>+D234</f>
        <v>0</v>
      </c>
      <c r="K234" s="35">
        <f t="shared" si="13"/>
        <v>0</v>
      </c>
      <c r="L234" s="20"/>
      <c r="M234" s="163"/>
    </row>
    <row r="235" spans="1:13" ht="36.75" customHeight="1">
      <c r="A235" s="21" t="s">
        <v>136</v>
      </c>
      <c r="B235" s="15" t="s">
        <v>534</v>
      </c>
      <c r="C235" s="61" t="s">
        <v>137</v>
      </c>
      <c r="D235" s="22">
        <f>SUM(E235:F235)</f>
        <v>0</v>
      </c>
      <c r="E235" s="22" t="s">
        <v>110</v>
      </c>
      <c r="F235" s="22"/>
      <c r="G235" s="22">
        <f>+D235/4</f>
        <v>0</v>
      </c>
      <c r="H235" s="22">
        <f>+D235/4*2</f>
        <v>0</v>
      </c>
      <c r="I235" s="22">
        <f>+D235/4*3</f>
        <v>0</v>
      </c>
      <c r="J235" s="22">
        <f>+D235</f>
        <v>0</v>
      </c>
      <c r="K235" s="35">
        <f t="shared" si="13"/>
        <v>0</v>
      </c>
      <c r="L235" s="20"/>
      <c r="M235" s="163"/>
    </row>
    <row r="236" spans="1:13" ht="36" customHeight="1">
      <c r="A236" s="21" t="s">
        <v>138</v>
      </c>
      <c r="B236" s="15" t="s">
        <v>535</v>
      </c>
      <c r="C236" s="61" t="s">
        <v>139</v>
      </c>
      <c r="D236" s="22">
        <f>SUM(E236:F236)</f>
        <v>0</v>
      </c>
      <c r="E236" s="22" t="s">
        <v>110</v>
      </c>
      <c r="F236" s="22"/>
      <c r="G236" s="22">
        <f>+D236/4</f>
        <v>0</v>
      </c>
      <c r="H236" s="22">
        <f>+D236/4*2</f>
        <v>0</v>
      </c>
      <c r="I236" s="22">
        <f>+D236/4*3</f>
        <v>0</v>
      </c>
      <c r="J236" s="22">
        <f>+D236</f>
        <v>0</v>
      </c>
      <c r="K236" s="35">
        <f t="shared" si="13"/>
        <v>0</v>
      </c>
      <c r="L236" s="20"/>
      <c r="M236" s="163"/>
    </row>
  </sheetData>
  <protectedRanges>
    <protectedRange sqref="E111" name="Range18"/>
    <protectedRange sqref="F225 F217:F218 F222 D216:J216 D224:J224 D221:J221 D214:J214" name="Range15"/>
    <protectedRange sqref="D181:F181 D183:F183 D193:F193 D188:F188 D179:F179" name="Range13"/>
    <protectedRange sqref="E153 E157 E148 E159:E160 D150:F150 D152:F152 D156:F156 D147:F147" name="Range11"/>
    <protectedRange sqref="D117:E117 E120:E123 E125:E127 D119:E119 D124:F124 D128:F128" name="Range9"/>
    <protectedRange sqref="E97 E101 D105:F105 D103:F103 D99:F99 D95:F95" name="Range7"/>
    <protectedRange sqref="E81 E73:E74 D80:F80 D68:F68 D78:F78" name="Range5"/>
    <protectedRange sqref="E49 E33:F33 D37 D35:F35 D46:F46 D32:F32" name="Range3"/>
    <protectedRange sqref="E27 D24:F24 D29:F29 D18:F18 D20:F20 D22:F22" name="Range1"/>
    <protectedRange sqref="E52 E56:E57 D61:F61 D64:F64 D51:F51 E54" name="Range4"/>
    <protectedRange sqref="E89:E91 E85:E86 D93:F93 D88:F88 D84:F84" name="Range6"/>
    <protectedRange sqref="E106:E107 E115 E110 D113:E113 D109:F109" name="Range8"/>
    <protectedRange sqref="E129:E133 E138:E139 E142 D137:F137 D141:F141 D135:F135" name="Range10"/>
    <protectedRange sqref="E170 E163 E177 E166:E167 D172:F172 D165:F165 D169:F169 D175:J175 D162:F162" name="Range12"/>
    <protectedRange sqref="F200:F203 F210:F212 D205:F205 D199:F199 D208:F208" name="Range14"/>
    <protectedRange sqref="F226:F227 F233:F236 F230 D229:J229 D232:F232" name="Range16"/>
    <protectedRange sqref="E30" name="Range17"/>
    <protectedRange sqref="F206" name="Range21"/>
  </protectedRanges>
  <autoFilter ref="A16:Q236">
    <filterColumn colId="2"/>
  </autoFilter>
  <mergeCells count="23">
    <mergeCell ref="C7:F7"/>
    <mergeCell ref="C8:F8"/>
    <mergeCell ref="C2:F2"/>
    <mergeCell ref="C3:F3"/>
    <mergeCell ref="C4:F4"/>
    <mergeCell ref="C5:F5"/>
    <mergeCell ref="C6:F6"/>
    <mergeCell ref="G1:J1"/>
    <mergeCell ref="G7:J7"/>
    <mergeCell ref="G2:J2"/>
    <mergeCell ref="G3:J3"/>
    <mergeCell ref="G4:J4"/>
    <mergeCell ref="G5:J5"/>
    <mergeCell ref="G6:J6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</mergeCells>
  <pageMargins left="0.2" right="0.2" top="0.25" bottom="0.25" header="0" footer="0"/>
  <pageSetup paperSize="9" scale="85" firstPageNumber="9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9"/>
  <sheetViews>
    <sheetView workbookViewId="0">
      <selection activeCell="I16" sqref="I16"/>
    </sheetView>
  </sheetViews>
  <sheetFormatPr defaultRowHeight="12.75"/>
  <cols>
    <col min="1" max="1" width="5" style="96" customWidth="1"/>
    <col min="2" max="2" width="36.42578125" style="96" customWidth="1"/>
    <col min="3" max="3" width="13.42578125" style="96" customWidth="1"/>
    <col min="4" max="4" width="10.5703125" style="96" customWidth="1"/>
    <col min="5" max="5" width="13.85546875" style="96" customWidth="1"/>
    <col min="6" max="9" width="13.42578125" style="96" customWidth="1"/>
    <col min="10" max="16384" width="9.140625" style="96"/>
  </cols>
  <sheetData>
    <row r="1" spans="1:9" s="148" customFormat="1" ht="13.5" customHeight="1">
      <c r="A1" s="145"/>
      <c r="B1" s="92"/>
      <c r="C1" s="145"/>
      <c r="D1" s="146"/>
      <c r="E1" s="147"/>
      <c r="F1" s="297" t="s">
        <v>600</v>
      </c>
      <c r="G1" s="297"/>
      <c r="H1" s="297"/>
      <c r="I1" s="297"/>
    </row>
    <row r="2" spans="1:9" s="148" customFormat="1" ht="13.5" customHeight="1">
      <c r="A2" s="145"/>
      <c r="B2" s="92"/>
      <c r="C2" s="145"/>
      <c r="D2" s="146"/>
      <c r="E2" s="147"/>
      <c r="F2" s="297" t="s">
        <v>855</v>
      </c>
      <c r="G2" s="297"/>
      <c r="H2" s="297"/>
      <c r="I2" s="297"/>
    </row>
    <row r="3" spans="1:9" s="148" customFormat="1" ht="13.5" customHeight="1">
      <c r="A3" s="145"/>
      <c r="B3" s="92"/>
      <c r="C3" s="145"/>
      <c r="D3" s="146"/>
      <c r="E3" s="147"/>
      <c r="F3" s="280" t="s">
        <v>856</v>
      </c>
      <c r="G3" s="280"/>
      <c r="H3" s="280"/>
      <c r="I3" s="280"/>
    </row>
    <row r="4" spans="1:9" s="148" customFormat="1" ht="27" customHeight="1">
      <c r="A4" s="145"/>
      <c r="B4" s="92"/>
      <c r="C4" s="145"/>
      <c r="D4" s="146"/>
      <c r="E4" s="147"/>
      <c r="F4" s="298" t="s">
        <v>857</v>
      </c>
      <c r="G4" s="298"/>
      <c r="H4" s="298"/>
      <c r="I4" s="298"/>
    </row>
    <row r="5" spans="1:9" s="148" customFormat="1" ht="13.5" customHeight="1">
      <c r="A5" s="145"/>
      <c r="B5" s="92"/>
      <c r="C5" s="145"/>
      <c r="D5" s="146"/>
      <c r="E5" s="147"/>
      <c r="F5" s="297" t="s">
        <v>600</v>
      </c>
      <c r="G5" s="297"/>
      <c r="H5" s="297"/>
      <c r="I5" s="297"/>
    </row>
    <row r="6" spans="1:9" s="148" customFormat="1" ht="13.5" customHeight="1">
      <c r="A6" s="145"/>
      <c r="B6" s="92"/>
      <c r="C6" s="145"/>
      <c r="D6" s="146"/>
      <c r="E6" s="147"/>
      <c r="F6" s="297" t="s">
        <v>858</v>
      </c>
      <c r="G6" s="297"/>
      <c r="H6" s="297"/>
      <c r="I6" s="297"/>
    </row>
    <row r="7" spans="1:9" s="148" customFormat="1" ht="13.5" customHeight="1">
      <c r="A7" s="145"/>
      <c r="B7" s="92"/>
      <c r="C7" s="145"/>
      <c r="D7" s="146"/>
      <c r="E7" s="147"/>
      <c r="F7" s="280" t="s">
        <v>859</v>
      </c>
      <c r="G7" s="280"/>
      <c r="H7" s="280"/>
      <c r="I7" s="280"/>
    </row>
    <row r="8" spans="1:9" ht="13.5">
      <c r="E8" s="294"/>
      <c r="F8" s="294"/>
      <c r="G8" s="294"/>
      <c r="H8" s="294"/>
      <c r="I8" s="294"/>
    </row>
    <row r="9" spans="1:9" ht="16.5">
      <c r="A9" s="295" t="s">
        <v>755</v>
      </c>
      <c r="B9" s="295"/>
      <c r="C9" s="295"/>
      <c r="D9" s="295"/>
      <c r="E9" s="295"/>
      <c r="F9" s="295"/>
      <c r="G9" s="295"/>
      <c r="H9" s="295"/>
      <c r="I9" s="295"/>
    </row>
    <row r="10" spans="1:9" ht="42" customHeight="1">
      <c r="A10" s="296" t="s">
        <v>756</v>
      </c>
      <c r="B10" s="296"/>
      <c r="C10" s="296"/>
      <c r="D10" s="296"/>
      <c r="E10" s="296"/>
      <c r="F10" s="296"/>
      <c r="G10" s="296"/>
      <c r="H10" s="296"/>
      <c r="I10" s="296"/>
    </row>
    <row r="11" spans="1:9" ht="30" customHeight="1" thickBot="1">
      <c r="A11" s="3"/>
      <c r="B11" s="98"/>
      <c r="C11" s="98"/>
      <c r="D11" s="281" t="s">
        <v>752</v>
      </c>
      <c r="E11" s="281"/>
    </row>
    <row r="12" spans="1:9" ht="13.5" customHeight="1" thickBot="1">
      <c r="A12" s="282" t="s">
        <v>757</v>
      </c>
      <c r="B12" s="285"/>
      <c r="C12" s="288" t="s">
        <v>696</v>
      </c>
      <c r="D12" s="288"/>
      <c r="E12" s="289"/>
      <c r="F12" s="290" t="s">
        <v>367</v>
      </c>
      <c r="G12" s="291"/>
      <c r="H12" s="291"/>
      <c r="I12" s="292"/>
    </row>
    <row r="13" spans="1:9" ht="30" customHeight="1" thickBot="1">
      <c r="A13" s="283"/>
      <c r="B13" s="286"/>
      <c r="C13" s="100" t="s">
        <v>365</v>
      </c>
      <c r="D13" s="293" t="s">
        <v>758</v>
      </c>
      <c r="E13" s="289"/>
      <c r="F13" s="101" t="s">
        <v>186</v>
      </c>
      <c r="G13" s="101" t="s">
        <v>187</v>
      </c>
      <c r="H13" s="101" t="s">
        <v>188</v>
      </c>
      <c r="I13" s="101" t="s">
        <v>189</v>
      </c>
    </row>
    <row r="14" spans="1:9" ht="39.75" customHeight="1" thickBot="1">
      <c r="A14" s="284"/>
      <c r="B14" s="287"/>
      <c r="C14" s="103" t="s">
        <v>759</v>
      </c>
      <c r="D14" s="104" t="s">
        <v>149</v>
      </c>
      <c r="E14" s="104" t="s">
        <v>150</v>
      </c>
      <c r="F14" s="99">
        <v>7</v>
      </c>
      <c r="G14" s="69">
        <v>8</v>
      </c>
      <c r="H14" s="69">
        <v>9</v>
      </c>
      <c r="I14" s="69">
        <v>10</v>
      </c>
    </row>
    <row r="15" spans="1:9" ht="20.25" customHeight="1" thickBot="1">
      <c r="A15" s="105">
        <v>1</v>
      </c>
      <c r="B15" s="105">
        <v>2</v>
      </c>
      <c r="C15" s="102">
        <v>3</v>
      </c>
      <c r="D15" s="106">
        <v>4</v>
      </c>
      <c r="E15" s="107">
        <v>5</v>
      </c>
      <c r="F15" s="13"/>
      <c r="G15" s="13"/>
      <c r="H15" s="13"/>
      <c r="I15" s="13"/>
    </row>
    <row r="16" spans="1:9" ht="41.25" customHeight="1" thickBot="1">
      <c r="A16" s="231">
        <v>8000</v>
      </c>
      <c r="B16" s="232" t="s">
        <v>760</v>
      </c>
      <c r="C16" s="108">
        <f>+'1. Ekamutner'!D16-'4Gorcarakan ev tntesagitakan'!H15</f>
        <v>0</v>
      </c>
      <c r="D16" s="108">
        <f>+'1. Ekamutner'!E16-'4Gorcarakan ev tntesagitakan'!I15</f>
        <v>0</v>
      </c>
      <c r="E16" s="108">
        <f>+'1. Ekamutner'!F16-'4Gorcarakan ev tntesagitakan'!J15</f>
        <v>4.6566128730773926E-9</v>
      </c>
      <c r="F16" s="108">
        <f>+'1. Ekamutner'!G16-'4Gorcarakan ev tntesagitakan'!K15</f>
        <v>2175322.6945774634</v>
      </c>
      <c r="G16" s="108">
        <f>+'1. Ekamutner'!H16-'4Gorcarakan ev tntesagitakan'!L15</f>
        <v>4390684.618931897</v>
      </c>
      <c r="H16" s="108">
        <f>+'1. Ekamutner'!I16-'4Gorcarakan ev tntesagitakan'!M15</f>
        <v>6626003.7198391641</v>
      </c>
      <c r="I16" s="108">
        <f>+'1. Ekamutner'!J16-'4Gorcarakan ev tntesagitakan'!N15</f>
        <v>-11149.999999995343</v>
      </c>
    </row>
    <row r="17" spans="1:5">
      <c r="A17" s="109"/>
      <c r="B17" s="109"/>
      <c r="C17" s="109"/>
      <c r="D17" s="109"/>
      <c r="E17" s="109"/>
    </row>
    <row r="18" spans="1:5">
      <c r="A18" s="109"/>
      <c r="B18" s="109"/>
      <c r="C18" s="109"/>
      <c r="D18" s="109"/>
      <c r="E18" s="109"/>
    </row>
    <row r="19" spans="1:5">
      <c r="A19" s="109"/>
      <c r="B19" s="109"/>
      <c r="C19" s="109"/>
      <c r="D19" s="109"/>
      <c r="E19" s="109"/>
    </row>
    <row r="20" spans="1:5">
      <c r="A20" s="109"/>
      <c r="B20" s="109"/>
      <c r="C20" s="109"/>
      <c r="D20" s="109"/>
      <c r="E20" s="109"/>
    </row>
    <row r="21" spans="1:5">
      <c r="A21" s="109"/>
      <c r="B21" s="110"/>
      <c r="C21" s="111"/>
      <c r="D21" s="111"/>
      <c r="E21" s="111"/>
    </row>
    <row r="22" spans="1:5">
      <c r="A22" s="109"/>
      <c r="B22" s="110"/>
      <c r="C22" s="111"/>
      <c r="D22" s="111"/>
      <c r="E22" s="111"/>
    </row>
    <row r="23" spans="1:5">
      <c r="A23" s="109"/>
      <c r="B23" s="110"/>
      <c r="C23" s="111"/>
      <c r="D23" s="111"/>
      <c r="E23" s="111"/>
    </row>
    <row r="24" spans="1:5">
      <c r="A24" s="109"/>
      <c r="B24" s="112"/>
      <c r="C24" s="113"/>
      <c r="D24" s="113"/>
      <c r="E24" s="113"/>
    </row>
    <row r="25" spans="1:5">
      <c r="A25" s="109"/>
      <c r="B25" s="112"/>
      <c r="C25" s="113"/>
      <c r="D25" s="113"/>
      <c r="E25" s="113"/>
    </row>
    <row r="26" spans="1:5">
      <c r="A26" s="109"/>
      <c r="B26" s="112"/>
      <c r="C26" s="113"/>
      <c r="D26" s="113"/>
      <c r="E26" s="113"/>
    </row>
    <row r="27" spans="1:5">
      <c r="A27" s="109"/>
      <c r="B27" s="109"/>
      <c r="C27" s="109"/>
      <c r="D27" s="109"/>
      <c r="E27" s="109"/>
    </row>
    <row r="40" spans="1:3">
      <c r="A40" s="114"/>
      <c r="B40" s="115"/>
      <c r="C40" s="116"/>
    </row>
    <row r="41" spans="1:3">
      <c r="A41" s="114"/>
      <c r="B41" s="117"/>
      <c r="C41" s="116"/>
    </row>
    <row r="42" spans="1:3">
      <c r="A42" s="114"/>
      <c r="B42" s="115"/>
      <c r="C42" s="116"/>
    </row>
    <row r="43" spans="1:3">
      <c r="A43" s="114"/>
      <c r="B43" s="115"/>
      <c r="C43" s="116"/>
    </row>
    <row r="44" spans="1:3">
      <c r="A44" s="114"/>
      <c r="B44" s="115"/>
      <c r="C44" s="116"/>
    </row>
    <row r="45" spans="1:3">
      <c r="A45" s="114"/>
      <c r="B45" s="115"/>
      <c r="C45" s="116"/>
    </row>
    <row r="46" spans="1:3">
      <c r="B46" s="115"/>
      <c r="C46" s="116"/>
    </row>
    <row r="47" spans="1:3">
      <c r="B47" s="115"/>
      <c r="C47" s="116"/>
    </row>
    <row r="48" spans="1:3">
      <c r="B48" s="115"/>
      <c r="C48" s="116"/>
    </row>
    <row r="49" spans="2:3">
      <c r="B49" s="115"/>
      <c r="C49" s="116"/>
    </row>
    <row r="50" spans="2:3">
      <c r="B50" s="115"/>
      <c r="C50" s="116"/>
    </row>
    <row r="51" spans="2:3">
      <c r="B51" s="115"/>
      <c r="C51" s="116"/>
    </row>
    <row r="52" spans="2:3">
      <c r="B52" s="115"/>
      <c r="C52" s="116"/>
    </row>
    <row r="53" spans="2:3">
      <c r="B53" s="115"/>
      <c r="C53" s="116"/>
    </row>
    <row r="54" spans="2:3">
      <c r="B54" s="115"/>
      <c r="C54" s="116"/>
    </row>
    <row r="55" spans="2:3">
      <c r="B55" s="115"/>
      <c r="C55" s="116"/>
    </row>
    <row r="56" spans="2:3">
      <c r="B56" s="115"/>
      <c r="C56" s="116"/>
    </row>
    <row r="57" spans="2:3">
      <c r="B57" s="118"/>
    </row>
    <row r="58" spans="2:3">
      <c r="B58" s="118"/>
    </row>
    <row r="59" spans="2:3">
      <c r="B59" s="118"/>
    </row>
    <row r="60" spans="2:3">
      <c r="B60" s="118"/>
    </row>
    <row r="61" spans="2:3">
      <c r="B61" s="118"/>
    </row>
    <row r="62" spans="2:3">
      <c r="B62" s="118"/>
    </row>
    <row r="63" spans="2:3">
      <c r="B63" s="118"/>
    </row>
    <row r="64" spans="2:3">
      <c r="B64" s="118"/>
    </row>
    <row r="65" spans="2:2">
      <c r="B65" s="118"/>
    </row>
    <row r="66" spans="2:2">
      <c r="B66" s="118"/>
    </row>
    <row r="67" spans="2:2">
      <c r="B67" s="118"/>
    </row>
    <row r="68" spans="2:2">
      <c r="B68" s="118"/>
    </row>
    <row r="69" spans="2:2">
      <c r="B69" s="118"/>
    </row>
    <row r="70" spans="2:2">
      <c r="B70" s="118"/>
    </row>
    <row r="71" spans="2:2">
      <c r="B71" s="118"/>
    </row>
    <row r="72" spans="2:2">
      <c r="B72" s="118"/>
    </row>
    <row r="73" spans="2:2">
      <c r="B73" s="118"/>
    </row>
    <row r="74" spans="2:2">
      <c r="B74" s="118"/>
    </row>
    <row r="75" spans="2:2">
      <c r="B75" s="118"/>
    </row>
    <row r="76" spans="2:2">
      <c r="B76" s="118"/>
    </row>
    <row r="77" spans="2:2">
      <c r="B77" s="118"/>
    </row>
    <row r="78" spans="2:2">
      <c r="B78" s="118"/>
    </row>
    <row r="79" spans="2:2">
      <c r="B79" s="118"/>
    </row>
    <row r="80" spans="2:2">
      <c r="B80" s="118"/>
    </row>
    <row r="81" spans="2:2">
      <c r="B81" s="118"/>
    </row>
    <row r="82" spans="2:2">
      <c r="B82" s="118"/>
    </row>
    <row r="83" spans="2:2">
      <c r="B83" s="118"/>
    </row>
    <row r="84" spans="2:2">
      <c r="B84" s="118"/>
    </row>
    <row r="85" spans="2:2">
      <c r="B85" s="118"/>
    </row>
    <row r="86" spans="2:2">
      <c r="B86" s="118"/>
    </row>
    <row r="87" spans="2:2">
      <c r="B87" s="118"/>
    </row>
    <row r="88" spans="2:2">
      <c r="B88" s="118"/>
    </row>
    <row r="89" spans="2:2">
      <c r="B89" s="118"/>
    </row>
    <row r="90" spans="2:2">
      <c r="B90" s="118"/>
    </row>
    <row r="91" spans="2:2">
      <c r="B91" s="118"/>
    </row>
    <row r="92" spans="2:2">
      <c r="B92" s="118"/>
    </row>
    <row r="93" spans="2:2">
      <c r="B93" s="118"/>
    </row>
    <row r="94" spans="2:2">
      <c r="B94" s="118"/>
    </row>
    <row r="95" spans="2:2">
      <c r="B95" s="118"/>
    </row>
    <row r="96" spans="2:2">
      <c r="B96" s="118"/>
    </row>
    <row r="97" spans="2:2">
      <c r="B97" s="118"/>
    </row>
    <row r="98" spans="2:2">
      <c r="B98" s="118"/>
    </row>
    <row r="99" spans="2:2">
      <c r="B99" s="118"/>
    </row>
    <row r="100" spans="2:2">
      <c r="B100" s="118"/>
    </row>
    <row r="101" spans="2:2">
      <c r="B101" s="118"/>
    </row>
    <row r="102" spans="2:2">
      <c r="B102" s="118"/>
    </row>
    <row r="103" spans="2:2">
      <c r="B103" s="118"/>
    </row>
    <row r="104" spans="2:2">
      <c r="B104" s="118"/>
    </row>
    <row r="105" spans="2:2">
      <c r="B105" s="118"/>
    </row>
    <row r="106" spans="2:2">
      <c r="B106" s="118"/>
    </row>
    <row r="107" spans="2:2">
      <c r="B107" s="118"/>
    </row>
    <row r="108" spans="2:2">
      <c r="B108" s="118"/>
    </row>
    <row r="109" spans="2:2">
      <c r="B109" s="118"/>
    </row>
    <row r="110" spans="2:2">
      <c r="B110" s="118"/>
    </row>
    <row r="111" spans="2:2">
      <c r="B111" s="118"/>
    </row>
    <row r="112" spans="2:2">
      <c r="B112" s="118"/>
    </row>
    <row r="113" spans="2:2">
      <c r="B113" s="118"/>
    </row>
    <row r="114" spans="2:2">
      <c r="B114" s="118"/>
    </row>
    <row r="115" spans="2:2">
      <c r="B115" s="118"/>
    </row>
    <row r="116" spans="2:2">
      <c r="B116" s="118"/>
    </row>
    <row r="117" spans="2:2">
      <c r="B117" s="118"/>
    </row>
    <row r="118" spans="2:2">
      <c r="B118" s="118"/>
    </row>
    <row r="119" spans="2:2">
      <c r="B119" s="118"/>
    </row>
    <row r="120" spans="2:2">
      <c r="B120" s="118"/>
    </row>
    <row r="121" spans="2:2">
      <c r="B121" s="118"/>
    </row>
    <row r="122" spans="2:2">
      <c r="B122" s="118"/>
    </row>
    <row r="123" spans="2:2">
      <c r="B123" s="118"/>
    </row>
    <row r="124" spans="2:2">
      <c r="B124" s="118"/>
    </row>
    <row r="125" spans="2:2">
      <c r="B125" s="118"/>
    </row>
    <row r="126" spans="2:2">
      <c r="B126" s="118"/>
    </row>
    <row r="127" spans="2:2">
      <c r="B127" s="118"/>
    </row>
    <row r="128" spans="2:2">
      <c r="B128" s="118"/>
    </row>
    <row r="129" spans="2:2">
      <c r="B129" s="118"/>
    </row>
    <row r="130" spans="2:2">
      <c r="B130" s="118"/>
    </row>
    <row r="131" spans="2:2">
      <c r="B131" s="118"/>
    </row>
    <row r="132" spans="2:2">
      <c r="B132" s="118"/>
    </row>
    <row r="133" spans="2:2">
      <c r="B133" s="118"/>
    </row>
    <row r="134" spans="2:2">
      <c r="B134" s="118"/>
    </row>
    <row r="135" spans="2:2">
      <c r="B135" s="118"/>
    </row>
    <row r="136" spans="2:2">
      <c r="B136" s="118"/>
    </row>
    <row r="137" spans="2:2">
      <c r="B137" s="118"/>
    </row>
    <row r="138" spans="2:2">
      <c r="B138" s="118"/>
    </row>
    <row r="139" spans="2:2">
      <c r="B139" s="118"/>
    </row>
    <row r="140" spans="2:2">
      <c r="B140" s="118"/>
    </row>
    <row r="141" spans="2:2">
      <c r="B141" s="118"/>
    </row>
    <row r="142" spans="2:2">
      <c r="B142" s="118"/>
    </row>
    <row r="143" spans="2:2">
      <c r="B143" s="118"/>
    </row>
    <row r="144" spans="2:2">
      <c r="B144" s="118"/>
    </row>
    <row r="145" spans="2:2">
      <c r="B145" s="118"/>
    </row>
    <row r="146" spans="2:2">
      <c r="B146" s="118"/>
    </row>
    <row r="147" spans="2:2">
      <c r="B147" s="118"/>
    </row>
    <row r="148" spans="2:2">
      <c r="B148" s="118"/>
    </row>
    <row r="149" spans="2:2">
      <c r="B149" s="118"/>
    </row>
    <row r="150" spans="2:2">
      <c r="B150" s="118"/>
    </row>
    <row r="151" spans="2:2">
      <c r="B151" s="118"/>
    </row>
    <row r="152" spans="2:2">
      <c r="B152" s="118"/>
    </row>
    <row r="153" spans="2:2">
      <c r="B153" s="118"/>
    </row>
    <row r="154" spans="2:2">
      <c r="B154" s="118"/>
    </row>
    <row r="155" spans="2:2">
      <c r="B155" s="118"/>
    </row>
    <row r="156" spans="2:2">
      <c r="B156" s="118"/>
    </row>
    <row r="157" spans="2:2">
      <c r="B157" s="118"/>
    </row>
    <row r="158" spans="2:2">
      <c r="B158" s="118"/>
    </row>
    <row r="159" spans="2:2">
      <c r="B159" s="118"/>
    </row>
    <row r="160" spans="2:2">
      <c r="B160" s="118"/>
    </row>
    <row r="161" spans="2:2">
      <c r="B161" s="118"/>
    </row>
    <row r="162" spans="2:2">
      <c r="B162" s="118"/>
    </row>
    <row r="163" spans="2:2">
      <c r="B163" s="118"/>
    </row>
    <row r="164" spans="2:2">
      <c r="B164" s="118"/>
    </row>
    <row r="165" spans="2:2">
      <c r="B165" s="118"/>
    </row>
    <row r="166" spans="2:2">
      <c r="B166" s="118"/>
    </row>
    <row r="167" spans="2:2">
      <c r="B167" s="118"/>
    </row>
    <row r="168" spans="2:2">
      <c r="B168" s="118"/>
    </row>
    <row r="169" spans="2:2">
      <c r="B169" s="118"/>
    </row>
    <row r="170" spans="2:2">
      <c r="B170" s="118"/>
    </row>
    <row r="171" spans="2:2">
      <c r="B171" s="118"/>
    </row>
    <row r="172" spans="2:2">
      <c r="B172" s="118"/>
    </row>
    <row r="173" spans="2:2">
      <c r="B173" s="118"/>
    </row>
    <row r="174" spans="2:2">
      <c r="B174" s="118"/>
    </row>
    <row r="175" spans="2:2">
      <c r="B175" s="118"/>
    </row>
    <row r="176" spans="2:2">
      <c r="B176" s="118"/>
    </row>
    <row r="177" spans="2:2">
      <c r="B177" s="118"/>
    </row>
    <row r="178" spans="2:2">
      <c r="B178" s="118"/>
    </row>
    <row r="179" spans="2:2">
      <c r="B179" s="118"/>
    </row>
    <row r="180" spans="2:2">
      <c r="B180" s="118"/>
    </row>
    <row r="181" spans="2:2">
      <c r="B181" s="118"/>
    </row>
    <row r="182" spans="2:2">
      <c r="B182" s="118"/>
    </row>
    <row r="183" spans="2:2">
      <c r="B183" s="118"/>
    </row>
    <row r="184" spans="2:2">
      <c r="B184" s="118"/>
    </row>
    <row r="185" spans="2:2">
      <c r="B185" s="118"/>
    </row>
    <row r="186" spans="2:2">
      <c r="B186" s="118"/>
    </row>
    <row r="187" spans="2:2">
      <c r="B187" s="118"/>
    </row>
    <row r="188" spans="2:2">
      <c r="B188" s="118"/>
    </row>
    <row r="189" spans="2:2">
      <c r="B189" s="118"/>
    </row>
    <row r="190" spans="2:2">
      <c r="B190" s="118"/>
    </row>
    <row r="191" spans="2:2">
      <c r="B191" s="118"/>
    </row>
    <row r="192" spans="2:2">
      <c r="B192" s="118"/>
    </row>
    <row r="193" spans="2:2">
      <c r="B193" s="118"/>
    </row>
    <row r="194" spans="2:2">
      <c r="B194" s="118"/>
    </row>
    <row r="195" spans="2:2">
      <c r="B195" s="118"/>
    </row>
    <row r="196" spans="2:2">
      <c r="B196" s="118"/>
    </row>
    <row r="197" spans="2:2">
      <c r="B197" s="118"/>
    </row>
    <row r="198" spans="2:2">
      <c r="B198" s="118"/>
    </row>
    <row r="199" spans="2:2">
      <c r="B199" s="118"/>
    </row>
    <row r="200" spans="2:2">
      <c r="B200" s="118"/>
    </row>
    <row r="201" spans="2:2">
      <c r="B201" s="118"/>
    </row>
    <row r="202" spans="2:2">
      <c r="B202" s="118"/>
    </row>
    <row r="203" spans="2:2">
      <c r="B203" s="118"/>
    </row>
    <row r="204" spans="2:2">
      <c r="B204" s="118"/>
    </row>
    <row r="205" spans="2:2">
      <c r="B205" s="118"/>
    </row>
    <row r="206" spans="2:2">
      <c r="B206" s="118"/>
    </row>
    <row r="207" spans="2:2">
      <c r="B207" s="118"/>
    </row>
    <row r="208" spans="2:2">
      <c r="B208" s="118"/>
    </row>
    <row r="209" spans="2:2">
      <c r="B209" s="118"/>
    </row>
    <row r="210" spans="2:2">
      <c r="B210" s="118"/>
    </row>
    <row r="211" spans="2:2">
      <c r="B211" s="118"/>
    </row>
    <row r="212" spans="2:2">
      <c r="B212" s="118"/>
    </row>
    <row r="213" spans="2:2">
      <c r="B213" s="118"/>
    </row>
    <row r="214" spans="2:2">
      <c r="B214" s="118"/>
    </row>
    <row r="215" spans="2:2">
      <c r="B215" s="118"/>
    </row>
    <row r="216" spans="2:2">
      <c r="B216" s="118"/>
    </row>
    <row r="217" spans="2:2">
      <c r="B217" s="118"/>
    </row>
    <row r="218" spans="2:2">
      <c r="B218" s="118"/>
    </row>
    <row r="219" spans="2:2">
      <c r="B219" s="118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J89"/>
  <sheetViews>
    <sheetView workbookViewId="0">
      <selection activeCell="G67" sqref="G67:I67"/>
    </sheetView>
  </sheetViews>
  <sheetFormatPr defaultRowHeight="16.5"/>
  <cols>
    <col min="1" max="1" width="7.7109375" style="119" customWidth="1"/>
    <col min="2" max="2" width="61.7109375" style="1" customWidth="1"/>
    <col min="3" max="3" width="7.85546875" style="119" customWidth="1"/>
    <col min="4" max="4" width="14.28515625" style="119" customWidth="1"/>
    <col min="5" max="5" width="14.42578125" style="119" customWidth="1"/>
    <col min="6" max="6" width="13.42578125" style="119" customWidth="1"/>
    <col min="7" max="10" width="12.7109375" style="119" customWidth="1"/>
    <col min="11" max="16384" width="9.140625" style="119"/>
  </cols>
  <sheetData>
    <row r="1" spans="1:218" s="148" customFormat="1" ht="13.5">
      <c r="A1" s="145"/>
      <c r="B1" s="92"/>
      <c r="C1" s="145"/>
      <c r="D1" s="146"/>
      <c r="E1" s="147"/>
      <c r="F1" s="147"/>
      <c r="G1" s="297" t="s">
        <v>600</v>
      </c>
      <c r="H1" s="297"/>
      <c r="I1" s="297"/>
      <c r="J1" s="297"/>
    </row>
    <row r="2" spans="1:218" s="148" customFormat="1" ht="13.5">
      <c r="A2" s="145"/>
      <c r="B2" s="92"/>
      <c r="C2" s="145"/>
      <c r="D2" s="146"/>
      <c r="E2" s="147"/>
      <c r="F2" s="147"/>
      <c r="G2" s="297" t="s">
        <v>855</v>
      </c>
      <c r="H2" s="297"/>
      <c r="I2" s="297"/>
      <c r="J2" s="297"/>
    </row>
    <row r="3" spans="1:218" s="148" customFormat="1" ht="13.5">
      <c r="A3" s="145"/>
      <c r="B3" s="92"/>
      <c r="C3" s="145"/>
      <c r="D3" s="146"/>
      <c r="E3" s="147"/>
      <c r="F3" s="147"/>
      <c r="G3" s="280" t="s">
        <v>856</v>
      </c>
      <c r="H3" s="280"/>
      <c r="I3" s="280"/>
      <c r="J3" s="280"/>
    </row>
    <row r="4" spans="1:218" s="148" customFormat="1" ht="13.5">
      <c r="A4" s="145"/>
      <c r="B4" s="92"/>
      <c r="C4" s="145"/>
      <c r="D4" s="146"/>
      <c r="E4" s="147"/>
      <c r="F4" s="147"/>
      <c r="G4" s="298" t="s">
        <v>857</v>
      </c>
      <c r="H4" s="298"/>
      <c r="I4" s="298"/>
      <c r="J4" s="298"/>
    </row>
    <row r="5" spans="1:218" s="148" customFormat="1" ht="13.5">
      <c r="A5" s="145"/>
      <c r="B5" s="92"/>
      <c r="C5" s="145"/>
      <c r="D5" s="146"/>
      <c r="E5" s="147"/>
      <c r="F5" s="147"/>
      <c r="G5" s="297" t="s">
        <v>600</v>
      </c>
      <c r="H5" s="297"/>
      <c r="I5" s="297"/>
      <c r="J5" s="297"/>
    </row>
    <row r="6" spans="1:218" s="148" customFormat="1" ht="13.5">
      <c r="A6" s="145"/>
      <c r="B6" s="92"/>
      <c r="C6" s="145"/>
      <c r="D6" s="146"/>
      <c r="E6" s="147"/>
      <c r="F6" s="147"/>
      <c r="G6" s="297" t="s">
        <v>858</v>
      </c>
      <c r="H6" s="297"/>
      <c r="I6" s="297"/>
      <c r="J6" s="297"/>
    </row>
    <row r="7" spans="1:218" s="148" customFormat="1" ht="13.5">
      <c r="A7" s="145"/>
      <c r="B7" s="92"/>
      <c r="C7" s="145"/>
      <c r="D7" s="146"/>
      <c r="E7" s="147"/>
      <c r="F7" s="147"/>
      <c r="G7" s="280" t="s">
        <v>859</v>
      </c>
      <c r="H7" s="280"/>
      <c r="I7" s="280"/>
      <c r="J7" s="280"/>
    </row>
    <row r="8" spans="1:218">
      <c r="E8" s="294"/>
      <c r="F8" s="294"/>
      <c r="G8" s="294"/>
      <c r="H8" s="294"/>
      <c r="I8" s="294"/>
      <c r="J8" s="120"/>
    </row>
    <row r="9" spans="1:218">
      <c r="E9" s="97"/>
      <c r="F9" s="97"/>
      <c r="G9" s="97"/>
      <c r="H9" s="97"/>
      <c r="I9" s="97"/>
      <c r="J9" s="120"/>
    </row>
    <row r="10" spans="1:218">
      <c r="A10" s="295" t="s">
        <v>761</v>
      </c>
      <c r="B10" s="295"/>
      <c r="C10" s="295"/>
      <c r="D10" s="295"/>
      <c r="E10" s="295"/>
      <c r="F10" s="295"/>
      <c r="G10" s="295"/>
      <c r="H10" s="295"/>
      <c r="I10" s="295"/>
      <c r="J10" s="295"/>
    </row>
    <row r="11" spans="1:218" ht="16.5" customHeight="1">
      <c r="A11" s="299" t="s">
        <v>762</v>
      </c>
      <c r="B11" s="299"/>
      <c r="C11" s="299"/>
      <c r="D11" s="299"/>
      <c r="E11" s="299"/>
      <c r="F11" s="299"/>
      <c r="G11" s="299"/>
      <c r="H11" s="299"/>
      <c r="I11" s="299"/>
      <c r="J11" s="299"/>
    </row>
    <row r="12" spans="1:218" ht="33">
      <c r="A12" s="121" t="s">
        <v>763</v>
      </c>
      <c r="B12" s="122" t="s">
        <v>372</v>
      </c>
      <c r="C12" s="123"/>
      <c r="D12" s="300" t="s">
        <v>368</v>
      </c>
      <c r="E12" s="302" t="s">
        <v>764</v>
      </c>
      <c r="F12" s="303"/>
      <c r="G12" s="290" t="s">
        <v>765</v>
      </c>
      <c r="H12" s="291"/>
      <c r="I12" s="291"/>
      <c r="J12" s="292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</row>
    <row r="13" spans="1:218" ht="49.5">
      <c r="A13" s="123"/>
      <c r="B13" s="122" t="s">
        <v>766</v>
      </c>
      <c r="C13" s="125" t="s">
        <v>767</v>
      </c>
      <c r="D13" s="301"/>
      <c r="E13" s="126" t="s">
        <v>768</v>
      </c>
      <c r="F13" s="126" t="s">
        <v>370</v>
      </c>
      <c r="G13" s="101" t="s">
        <v>186</v>
      </c>
      <c r="H13" s="101" t="s">
        <v>187</v>
      </c>
      <c r="I13" s="101" t="s">
        <v>188</v>
      </c>
      <c r="J13" s="101" t="s">
        <v>189</v>
      </c>
    </row>
    <row r="14" spans="1:218" ht="17.25" thickBot="1">
      <c r="A14" s="127">
        <v>1</v>
      </c>
      <c r="B14" s="128">
        <v>2</v>
      </c>
      <c r="C14" s="127">
        <v>3</v>
      </c>
      <c r="D14" s="129">
        <v>4</v>
      </c>
      <c r="E14" s="129">
        <v>5</v>
      </c>
      <c r="F14" s="129">
        <v>6</v>
      </c>
      <c r="G14" s="130">
        <v>7</v>
      </c>
      <c r="H14" s="131">
        <v>8</v>
      </c>
      <c r="I14" s="131">
        <v>9</v>
      </c>
      <c r="J14" s="131">
        <v>10</v>
      </c>
    </row>
    <row r="15" spans="1:218" ht="33">
      <c r="A15" s="132">
        <v>8010</v>
      </c>
      <c r="B15" s="133" t="s">
        <v>769</v>
      </c>
      <c r="C15" s="134"/>
      <c r="D15" s="166">
        <f>SUM(E15:F15)</f>
        <v>0</v>
      </c>
      <c r="E15" s="166">
        <f>SUM(E17+E72)</f>
        <v>0</v>
      </c>
      <c r="F15" s="167">
        <f>SUM(F17+F72)</f>
        <v>0</v>
      </c>
      <c r="G15" s="167">
        <f t="shared" ref="G15:J15" si="0">SUM(G17+G72)</f>
        <v>0</v>
      </c>
      <c r="H15" s="167">
        <f t="shared" si="0"/>
        <v>0</v>
      </c>
      <c r="I15" s="167">
        <f t="shared" si="0"/>
        <v>0</v>
      </c>
      <c r="J15" s="167">
        <f t="shared" si="0"/>
        <v>0</v>
      </c>
    </row>
    <row r="16" spans="1:218">
      <c r="A16" s="132"/>
      <c r="B16" s="133" t="s">
        <v>153</v>
      </c>
      <c r="C16" s="132"/>
      <c r="D16" s="168"/>
      <c r="E16" s="169"/>
      <c r="F16" s="170"/>
      <c r="G16" s="170"/>
      <c r="H16" s="170"/>
      <c r="I16" s="170"/>
      <c r="J16" s="170"/>
    </row>
    <row r="17" spans="1:10" ht="33">
      <c r="A17" s="132">
        <v>8100</v>
      </c>
      <c r="B17" s="133" t="s">
        <v>770</v>
      </c>
      <c r="C17" s="132"/>
      <c r="D17" s="171">
        <f>SUM(D19,D47)</f>
        <v>0</v>
      </c>
      <c r="E17" s="171">
        <f>SUM(E19,E47)</f>
        <v>0</v>
      </c>
      <c r="F17" s="172">
        <f>SUM(F19,F47)</f>
        <v>0</v>
      </c>
      <c r="G17" s="172">
        <f t="shared" ref="G17:J17" si="1">SUM(G19,G47)</f>
        <v>0</v>
      </c>
      <c r="H17" s="172">
        <f t="shared" si="1"/>
        <v>0</v>
      </c>
      <c r="I17" s="172">
        <f t="shared" si="1"/>
        <v>0</v>
      </c>
      <c r="J17" s="172">
        <f t="shared" si="1"/>
        <v>0</v>
      </c>
    </row>
    <row r="18" spans="1:10">
      <c r="A18" s="132"/>
      <c r="B18" s="136" t="s">
        <v>153</v>
      </c>
      <c r="C18" s="132"/>
      <c r="D18" s="171"/>
      <c r="E18" s="171"/>
      <c r="F18" s="172"/>
      <c r="G18" s="172"/>
      <c r="H18" s="172"/>
      <c r="I18" s="172"/>
      <c r="J18" s="172"/>
    </row>
    <row r="19" spans="1:10">
      <c r="A19" s="132">
        <v>8110</v>
      </c>
      <c r="B19" s="137" t="s">
        <v>771</v>
      </c>
      <c r="C19" s="132"/>
      <c r="D19" s="171">
        <f>SUM(D21:D25)</f>
        <v>0</v>
      </c>
      <c r="E19" s="171">
        <f>SUM(E21:E25)</f>
        <v>0</v>
      </c>
      <c r="F19" s="172">
        <f>SUM(F21:F25)</f>
        <v>0</v>
      </c>
      <c r="G19" s="172">
        <f t="shared" ref="G19:J19" si="2">SUM(G21:G25)</f>
        <v>0</v>
      </c>
      <c r="H19" s="172">
        <f t="shared" si="2"/>
        <v>0</v>
      </c>
      <c r="I19" s="172">
        <f t="shared" si="2"/>
        <v>0</v>
      </c>
      <c r="J19" s="172">
        <f t="shared" si="2"/>
        <v>0</v>
      </c>
    </row>
    <row r="20" spans="1:10">
      <c r="A20" s="132"/>
      <c r="B20" s="133" t="s">
        <v>153</v>
      </c>
      <c r="C20" s="132"/>
      <c r="D20" s="173"/>
      <c r="E20" s="173"/>
      <c r="F20" s="173"/>
      <c r="G20" s="173"/>
      <c r="H20" s="173"/>
      <c r="I20" s="173"/>
      <c r="J20" s="173"/>
    </row>
    <row r="21" spans="1:10" ht="33">
      <c r="A21" s="132">
        <v>8111</v>
      </c>
      <c r="B21" s="133" t="s">
        <v>772</v>
      </c>
      <c r="C21" s="132"/>
      <c r="D21" s="171">
        <f>SUM(D23:D24)</f>
        <v>0</v>
      </c>
      <c r="E21" s="174" t="s">
        <v>773</v>
      </c>
      <c r="F21" s="172">
        <f>SUM(F23:F24)</f>
        <v>0</v>
      </c>
      <c r="G21" s="172">
        <f t="shared" ref="G21:J21" si="3">SUM(G23:G24)</f>
        <v>0</v>
      </c>
      <c r="H21" s="172">
        <f t="shared" si="3"/>
        <v>0</v>
      </c>
      <c r="I21" s="172">
        <f t="shared" si="3"/>
        <v>0</v>
      </c>
      <c r="J21" s="172">
        <f t="shared" si="3"/>
        <v>0</v>
      </c>
    </row>
    <row r="22" spans="1:10">
      <c r="A22" s="132"/>
      <c r="B22" s="133" t="s">
        <v>450</v>
      </c>
      <c r="C22" s="132"/>
      <c r="D22" s="171"/>
      <c r="E22" s="174"/>
      <c r="F22" s="175"/>
      <c r="G22" s="175"/>
      <c r="H22" s="175"/>
      <c r="I22" s="175"/>
      <c r="J22" s="175"/>
    </row>
    <row r="23" spans="1:10" ht="17.25" thickBot="1">
      <c r="A23" s="132">
        <v>8112</v>
      </c>
      <c r="B23" s="139" t="s">
        <v>774</v>
      </c>
      <c r="C23" s="140" t="s">
        <v>775</v>
      </c>
      <c r="D23" s="176">
        <f>SUM(E23:F23)</f>
        <v>0</v>
      </c>
      <c r="E23" s="174" t="s">
        <v>773</v>
      </c>
      <c r="F23" s="175"/>
      <c r="G23" s="175"/>
      <c r="H23" s="175"/>
      <c r="I23" s="175"/>
      <c r="J23" s="175"/>
    </row>
    <row r="24" spans="1:10" ht="17.25" thickBot="1">
      <c r="A24" s="132">
        <v>8113</v>
      </c>
      <c r="B24" s="139" t="s">
        <v>776</v>
      </c>
      <c r="C24" s="140" t="s">
        <v>777</v>
      </c>
      <c r="D24" s="176">
        <f>SUM(E24:F24)</f>
        <v>0</v>
      </c>
      <c r="E24" s="174" t="s">
        <v>773</v>
      </c>
      <c r="F24" s="175"/>
      <c r="G24" s="175"/>
      <c r="H24" s="175"/>
      <c r="I24" s="175"/>
      <c r="J24" s="175"/>
    </row>
    <row r="25" spans="1:10" ht="33">
      <c r="A25" s="132">
        <v>8120</v>
      </c>
      <c r="B25" s="133" t="s">
        <v>778</v>
      </c>
      <c r="C25" s="140"/>
      <c r="D25" s="171">
        <f>SUM(D27,D37)</f>
        <v>0</v>
      </c>
      <c r="E25" s="171">
        <f>SUM(E27,E37)</f>
        <v>0</v>
      </c>
      <c r="F25" s="172">
        <f>SUM(F27,F37)</f>
        <v>0</v>
      </c>
      <c r="G25" s="172">
        <f t="shared" ref="G25:J25" si="4">SUM(G27,G37)</f>
        <v>0</v>
      </c>
      <c r="H25" s="172">
        <f t="shared" si="4"/>
        <v>0</v>
      </c>
      <c r="I25" s="172">
        <f t="shared" si="4"/>
        <v>0</v>
      </c>
      <c r="J25" s="172">
        <f t="shared" si="4"/>
        <v>0</v>
      </c>
    </row>
    <row r="26" spans="1:10">
      <c r="A26" s="132"/>
      <c r="B26" s="133" t="s">
        <v>153</v>
      </c>
      <c r="C26" s="140"/>
      <c r="D26" s="171"/>
      <c r="E26" s="174"/>
      <c r="F26" s="175"/>
      <c r="G26" s="175"/>
      <c r="H26" s="175"/>
      <c r="I26" s="175"/>
      <c r="J26" s="175"/>
    </row>
    <row r="27" spans="1:10">
      <c r="A27" s="132">
        <v>8121</v>
      </c>
      <c r="B27" s="133" t="s">
        <v>779</v>
      </c>
      <c r="C27" s="140"/>
      <c r="D27" s="171">
        <f>SUM(D29,D33)</f>
        <v>0</v>
      </c>
      <c r="E27" s="174" t="s">
        <v>773</v>
      </c>
      <c r="F27" s="172">
        <f>SUM(F29,F33)</f>
        <v>0</v>
      </c>
      <c r="G27" s="172">
        <f t="shared" ref="G27:J27" si="5">SUM(G29,G33)</f>
        <v>0</v>
      </c>
      <c r="H27" s="172">
        <f t="shared" si="5"/>
        <v>0</v>
      </c>
      <c r="I27" s="172">
        <f t="shared" si="5"/>
        <v>0</v>
      </c>
      <c r="J27" s="172">
        <f t="shared" si="5"/>
        <v>0</v>
      </c>
    </row>
    <row r="28" spans="1:10">
      <c r="A28" s="132"/>
      <c r="B28" s="133" t="s">
        <v>450</v>
      </c>
      <c r="C28" s="140"/>
      <c r="D28" s="171"/>
      <c r="E28" s="174"/>
      <c r="F28" s="175"/>
      <c r="G28" s="175"/>
      <c r="H28" s="175"/>
      <c r="I28" s="175"/>
      <c r="J28" s="175"/>
    </row>
    <row r="29" spans="1:10">
      <c r="A29" s="132">
        <v>8122</v>
      </c>
      <c r="B29" s="137" t="s">
        <v>780</v>
      </c>
      <c r="C29" s="140" t="s">
        <v>781</v>
      </c>
      <c r="D29" s="171">
        <f>SUM(D31:D32)</f>
        <v>0</v>
      </c>
      <c r="E29" s="174" t="s">
        <v>773</v>
      </c>
      <c r="F29" s="172">
        <f>SUM(F31:F32)</f>
        <v>0</v>
      </c>
      <c r="G29" s="172">
        <f t="shared" ref="G29:J29" si="6">SUM(G31:G32)</f>
        <v>0</v>
      </c>
      <c r="H29" s="172">
        <f t="shared" si="6"/>
        <v>0</v>
      </c>
      <c r="I29" s="172">
        <f t="shared" si="6"/>
        <v>0</v>
      </c>
      <c r="J29" s="172">
        <f t="shared" si="6"/>
        <v>0</v>
      </c>
    </row>
    <row r="30" spans="1:10">
      <c r="A30" s="132"/>
      <c r="B30" s="137" t="s">
        <v>450</v>
      </c>
      <c r="C30" s="140"/>
      <c r="D30" s="171"/>
      <c r="E30" s="174"/>
      <c r="F30" s="175"/>
      <c r="G30" s="175"/>
      <c r="H30" s="175"/>
      <c r="I30" s="175"/>
      <c r="J30" s="175"/>
    </row>
    <row r="31" spans="1:10" ht="17.25" thickBot="1">
      <c r="A31" s="132">
        <v>8123</v>
      </c>
      <c r="B31" s="137" t="s">
        <v>782</v>
      </c>
      <c r="C31" s="140"/>
      <c r="D31" s="176">
        <f>SUM(E31:F31)</f>
        <v>0</v>
      </c>
      <c r="E31" s="174" t="s">
        <v>773</v>
      </c>
      <c r="F31" s="175"/>
      <c r="G31" s="175"/>
      <c r="H31" s="175"/>
      <c r="I31" s="175"/>
      <c r="J31" s="175"/>
    </row>
    <row r="32" spans="1:10" ht="17.25" thickBot="1">
      <c r="A32" s="132">
        <v>8124</v>
      </c>
      <c r="B32" s="137" t="s">
        <v>783</v>
      </c>
      <c r="C32" s="140"/>
      <c r="D32" s="176">
        <f>SUM(E32:F32)</f>
        <v>0</v>
      </c>
      <c r="E32" s="174" t="s">
        <v>773</v>
      </c>
      <c r="F32" s="175"/>
      <c r="G32" s="175"/>
      <c r="H32" s="175"/>
      <c r="I32" s="175"/>
      <c r="J32" s="175"/>
    </row>
    <row r="33" spans="1:10">
      <c r="A33" s="132">
        <v>8130</v>
      </c>
      <c r="B33" s="137" t="s">
        <v>784</v>
      </c>
      <c r="C33" s="140" t="s">
        <v>785</v>
      </c>
      <c r="D33" s="171">
        <f>SUM(D35:D36)</f>
        <v>0</v>
      </c>
      <c r="E33" s="174" t="s">
        <v>773</v>
      </c>
      <c r="F33" s="172">
        <f>SUM(F35:F36)</f>
        <v>0</v>
      </c>
      <c r="G33" s="172">
        <f t="shared" ref="G33:J33" si="7">SUM(G35:G36)</f>
        <v>0</v>
      </c>
      <c r="H33" s="172">
        <f t="shared" si="7"/>
        <v>0</v>
      </c>
      <c r="I33" s="172">
        <f t="shared" si="7"/>
        <v>0</v>
      </c>
      <c r="J33" s="172">
        <f t="shared" si="7"/>
        <v>0</v>
      </c>
    </row>
    <row r="34" spans="1:10">
      <c r="A34" s="132"/>
      <c r="B34" s="137" t="s">
        <v>450</v>
      </c>
      <c r="C34" s="140"/>
      <c r="D34" s="171"/>
      <c r="E34" s="174"/>
      <c r="F34" s="175"/>
      <c r="G34" s="175"/>
      <c r="H34" s="175"/>
      <c r="I34" s="175"/>
      <c r="J34" s="175"/>
    </row>
    <row r="35" spans="1:10" ht="17.25" thickBot="1">
      <c r="A35" s="132">
        <v>8131</v>
      </c>
      <c r="B35" s="137" t="s">
        <v>786</v>
      </c>
      <c r="C35" s="140"/>
      <c r="D35" s="176">
        <f>SUM(E35:F35)</f>
        <v>0</v>
      </c>
      <c r="E35" s="174" t="s">
        <v>773</v>
      </c>
      <c r="F35" s="175"/>
      <c r="G35" s="175"/>
      <c r="H35" s="175"/>
      <c r="I35" s="175"/>
      <c r="J35" s="175"/>
    </row>
    <row r="36" spans="1:10" ht="17.25" thickBot="1">
      <c r="A36" s="132">
        <v>8132</v>
      </c>
      <c r="B36" s="137" t="s">
        <v>787</v>
      </c>
      <c r="C36" s="140"/>
      <c r="D36" s="176">
        <f>SUM(E36:F36)</f>
        <v>0</v>
      </c>
      <c r="E36" s="174" t="s">
        <v>773</v>
      </c>
      <c r="F36" s="175"/>
      <c r="G36" s="175"/>
      <c r="H36" s="175"/>
      <c r="I36" s="175"/>
      <c r="J36" s="175"/>
    </row>
    <row r="37" spans="1:10">
      <c r="A37" s="132">
        <v>8140</v>
      </c>
      <c r="B37" s="137" t="s">
        <v>788</v>
      </c>
      <c r="C37" s="140"/>
      <c r="D37" s="171">
        <f>SUM(D39,D43)</f>
        <v>0</v>
      </c>
      <c r="E37" s="171">
        <f>SUM(E39,E43)</f>
        <v>0</v>
      </c>
      <c r="F37" s="172">
        <f>SUM(F39,F43)</f>
        <v>0</v>
      </c>
      <c r="G37" s="172">
        <f t="shared" ref="G37:J37" si="8">SUM(G39,G43)</f>
        <v>0</v>
      </c>
      <c r="H37" s="172">
        <f t="shared" si="8"/>
        <v>0</v>
      </c>
      <c r="I37" s="172">
        <f t="shared" si="8"/>
        <v>0</v>
      </c>
      <c r="J37" s="172">
        <f t="shared" si="8"/>
        <v>0</v>
      </c>
    </row>
    <row r="38" spans="1:10" ht="17.25" thickBot="1">
      <c r="A38" s="132"/>
      <c r="B38" s="133" t="s">
        <v>450</v>
      </c>
      <c r="C38" s="140"/>
      <c r="D38" s="171"/>
      <c r="E38" s="174"/>
      <c r="F38" s="175"/>
      <c r="G38" s="175"/>
      <c r="H38" s="175"/>
      <c r="I38" s="175"/>
      <c r="J38" s="175"/>
    </row>
    <row r="39" spans="1:10">
      <c r="A39" s="132">
        <v>8141</v>
      </c>
      <c r="B39" s="137" t="s">
        <v>789</v>
      </c>
      <c r="C39" s="140" t="s">
        <v>781</v>
      </c>
      <c r="D39" s="177">
        <f>SUM(D41:D42)</f>
        <v>0</v>
      </c>
      <c r="E39" s="177">
        <f>SUM(E41:E42)</f>
        <v>0</v>
      </c>
      <c r="F39" s="178">
        <f>SUM(F41:F42)</f>
        <v>0</v>
      </c>
      <c r="G39" s="178">
        <f t="shared" ref="G39:J39" si="9">SUM(G41:G42)</f>
        <v>0</v>
      </c>
      <c r="H39" s="178">
        <f t="shared" si="9"/>
        <v>0</v>
      </c>
      <c r="I39" s="178">
        <f t="shared" si="9"/>
        <v>0</v>
      </c>
      <c r="J39" s="178">
        <f t="shared" si="9"/>
        <v>0</v>
      </c>
    </row>
    <row r="40" spans="1:10">
      <c r="A40" s="132"/>
      <c r="B40" s="137" t="s">
        <v>450</v>
      </c>
      <c r="C40" s="140"/>
      <c r="D40" s="171"/>
      <c r="E40" s="174"/>
      <c r="F40" s="175"/>
      <c r="G40" s="175"/>
      <c r="H40" s="175"/>
      <c r="I40" s="175"/>
      <c r="J40" s="175"/>
    </row>
    <row r="41" spans="1:10" ht="17.25" thickBot="1">
      <c r="A41" s="132">
        <v>8142</v>
      </c>
      <c r="B41" s="137" t="s">
        <v>790</v>
      </c>
      <c r="C41" s="140"/>
      <c r="D41" s="176">
        <f>SUM(E41:F41)</f>
        <v>0</v>
      </c>
      <c r="E41" s="174"/>
      <c r="F41" s="175" t="s">
        <v>0</v>
      </c>
      <c r="G41" s="174"/>
      <c r="H41" s="174"/>
      <c r="I41" s="174"/>
      <c r="J41" s="174"/>
    </row>
    <row r="42" spans="1:10" ht="17.25" thickBot="1">
      <c r="A42" s="132">
        <v>8143</v>
      </c>
      <c r="B42" s="137" t="s">
        <v>791</v>
      </c>
      <c r="C42" s="140"/>
      <c r="D42" s="176">
        <f>SUM(E42:F42)</f>
        <v>0</v>
      </c>
      <c r="E42" s="179"/>
      <c r="F42" s="180" t="s">
        <v>0</v>
      </c>
      <c r="G42" s="179"/>
      <c r="H42" s="179"/>
      <c r="I42" s="179"/>
      <c r="J42" s="179"/>
    </row>
    <row r="43" spans="1:10">
      <c r="A43" s="132">
        <v>8150</v>
      </c>
      <c r="B43" s="137" t="s">
        <v>792</v>
      </c>
      <c r="C43" s="140" t="s">
        <v>785</v>
      </c>
      <c r="D43" s="177">
        <f>SUM(D45:D46)</f>
        <v>0</v>
      </c>
      <c r="E43" s="177">
        <f>SUM(E45:E46)</f>
        <v>0</v>
      </c>
      <c r="F43" s="178">
        <f>SUM(F45:F46)</f>
        <v>0</v>
      </c>
      <c r="G43" s="177">
        <f>SUM(G45:G46)</f>
        <v>0</v>
      </c>
      <c r="H43" s="177">
        <f t="shared" ref="H43:J43" si="10">SUM(H45:H46)</f>
        <v>0</v>
      </c>
      <c r="I43" s="177">
        <f t="shared" si="10"/>
        <v>0</v>
      </c>
      <c r="J43" s="177">
        <f t="shared" si="10"/>
        <v>0</v>
      </c>
    </row>
    <row r="44" spans="1:10">
      <c r="A44" s="132"/>
      <c r="B44" s="137" t="s">
        <v>450</v>
      </c>
      <c r="C44" s="140"/>
      <c r="D44" s="171"/>
      <c r="E44" s="174"/>
      <c r="F44" s="175"/>
      <c r="G44" s="174"/>
      <c r="H44" s="174"/>
      <c r="I44" s="174"/>
      <c r="J44" s="174"/>
    </row>
    <row r="45" spans="1:10" ht="17.25" thickBot="1">
      <c r="A45" s="132">
        <v>8151</v>
      </c>
      <c r="B45" s="137" t="s">
        <v>786</v>
      </c>
      <c r="C45" s="140"/>
      <c r="D45" s="176">
        <f>SUM(E45:F45)</f>
        <v>0</v>
      </c>
      <c r="E45" s="174"/>
      <c r="F45" s="175" t="s">
        <v>0</v>
      </c>
      <c r="G45" s="174"/>
      <c r="H45" s="174"/>
      <c r="I45" s="174"/>
      <c r="J45" s="174"/>
    </row>
    <row r="46" spans="1:10" ht="17.25" thickBot="1">
      <c r="A46" s="132">
        <v>8152</v>
      </c>
      <c r="B46" s="137" t="s">
        <v>793</v>
      </c>
      <c r="C46" s="140"/>
      <c r="D46" s="176">
        <f>SUM(E46:F46)</f>
        <v>0</v>
      </c>
      <c r="E46" s="179"/>
      <c r="F46" s="180" t="s">
        <v>0</v>
      </c>
      <c r="G46" s="179"/>
      <c r="H46" s="179"/>
      <c r="I46" s="179"/>
      <c r="J46" s="179"/>
    </row>
    <row r="47" spans="1:10" ht="50.25" thickBot="1">
      <c r="A47" s="132">
        <v>8160</v>
      </c>
      <c r="B47" s="137" t="s">
        <v>794</v>
      </c>
      <c r="C47" s="140"/>
      <c r="D47" s="181">
        <f>SUM(D49,D54,D58,D70)</f>
        <v>0</v>
      </c>
      <c r="E47" s="181">
        <f>SUM(E49,E54,E58,E70)</f>
        <v>0</v>
      </c>
      <c r="F47" s="182">
        <f>SUM(F49,F54,F58,F70)</f>
        <v>0</v>
      </c>
      <c r="G47" s="181">
        <f>SUM(G49,G54,G58,G70)</f>
        <v>0</v>
      </c>
      <c r="H47" s="181">
        <f t="shared" ref="H47:J47" si="11">SUM(H49,H54,H58,H70)</f>
        <v>0</v>
      </c>
      <c r="I47" s="181">
        <f t="shared" si="11"/>
        <v>0</v>
      </c>
      <c r="J47" s="181">
        <f t="shared" si="11"/>
        <v>0</v>
      </c>
    </row>
    <row r="48" spans="1:10" ht="17.25" thickBot="1">
      <c r="A48" s="132"/>
      <c r="B48" s="136" t="s">
        <v>153</v>
      </c>
      <c r="C48" s="140"/>
      <c r="D48" s="183"/>
      <c r="E48" s="184"/>
      <c r="F48" s="185"/>
      <c r="G48" s="184"/>
      <c r="H48" s="184"/>
      <c r="I48" s="184"/>
      <c r="J48" s="184"/>
    </row>
    <row r="49" spans="1:10" ht="17.25" thickBot="1">
      <c r="A49" s="132">
        <v>8161</v>
      </c>
      <c r="B49" s="133" t="s">
        <v>795</v>
      </c>
      <c r="C49" s="140"/>
      <c r="D49" s="186">
        <f>SUM(D51:D53)</f>
        <v>0</v>
      </c>
      <c r="E49" s="187" t="s">
        <v>773</v>
      </c>
      <c r="F49" s="188">
        <f>SUM(F51:F53)</f>
        <v>0</v>
      </c>
      <c r="G49" s="188">
        <f t="shared" ref="G49:J49" si="12">SUM(G51:G53)</f>
        <v>0</v>
      </c>
      <c r="H49" s="188">
        <f t="shared" si="12"/>
        <v>0</v>
      </c>
      <c r="I49" s="188">
        <f t="shared" si="12"/>
        <v>0</v>
      </c>
      <c r="J49" s="188">
        <f t="shared" si="12"/>
        <v>0</v>
      </c>
    </row>
    <row r="50" spans="1:10">
      <c r="A50" s="132"/>
      <c r="B50" s="133" t="s">
        <v>450</v>
      </c>
      <c r="C50" s="140"/>
      <c r="D50" s="168"/>
      <c r="E50" s="189"/>
      <c r="F50" s="170"/>
      <c r="G50" s="170"/>
      <c r="H50" s="170"/>
      <c r="I50" s="170"/>
      <c r="J50" s="170"/>
    </row>
    <row r="51" spans="1:10" ht="50.25" thickBot="1">
      <c r="A51" s="132">
        <v>8162</v>
      </c>
      <c r="B51" s="137" t="s">
        <v>796</v>
      </c>
      <c r="C51" s="140" t="s">
        <v>797</v>
      </c>
      <c r="D51" s="176"/>
      <c r="E51" s="174" t="s">
        <v>773</v>
      </c>
      <c r="F51" s="175"/>
      <c r="G51" s="175"/>
      <c r="H51" s="175"/>
      <c r="I51" s="175"/>
      <c r="J51" s="175"/>
    </row>
    <row r="52" spans="1:10" ht="99.75" thickBot="1">
      <c r="A52" s="132">
        <v>8163</v>
      </c>
      <c r="B52" s="141" t="s">
        <v>798</v>
      </c>
      <c r="C52" s="140" t="s">
        <v>797</v>
      </c>
      <c r="D52" s="176">
        <f>SUM(E52:F52)</f>
        <v>0</v>
      </c>
      <c r="E52" s="187" t="s">
        <v>773</v>
      </c>
      <c r="F52" s="190"/>
      <c r="G52" s="190"/>
      <c r="H52" s="190"/>
      <c r="I52" s="190"/>
      <c r="J52" s="190"/>
    </row>
    <row r="53" spans="1:10" ht="33.75" thickBot="1">
      <c r="A53" s="132">
        <v>8164</v>
      </c>
      <c r="B53" s="137" t="s">
        <v>799</v>
      </c>
      <c r="C53" s="140" t="s">
        <v>800</v>
      </c>
      <c r="D53" s="176">
        <f>SUM(E53:F53)</f>
        <v>0</v>
      </c>
      <c r="E53" s="179" t="s">
        <v>773</v>
      </c>
      <c r="F53" s="180"/>
      <c r="G53" s="180"/>
      <c r="H53" s="180"/>
      <c r="I53" s="180"/>
      <c r="J53" s="180"/>
    </row>
    <row r="54" spans="1:10" ht="17.25" thickBot="1">
      <c r="A54" s="132">
        <v>8170</v>
      </c>
      <c r="B54" s="133" t="s">
        <v>801</v>
      </c>
      <c r="C54" s="140"/>
      <c r="D54" s="191">
        <f>SUM(D56:D57)</f>
        <v>0</v>
      </c>
      <c r="E54" s="191">
        <f>SUM(E56:E57)</f>
        <v>0</v>
      </c>
      <c r="F54" s="192">
        <f>SUM(F56:F57)</f>
        <v>0</v>
      </c>
      <c r="G54" s="192">
        <f t="shared" ref="G54:J54" si="13">SUM(G56:G57)</f>
        <v>0</v>
      </c>
      <c r="H54" s="192">
        <f t="shared" si="13"/>
        <v>0</v>
      </c>
      <c r="I54" s="192">
        <f t="shared" si="13"/>
        <v>0</v>
      </c>
      <c r="J54" s="192">
        <f t="shared" si="13"/>
        <v>0</v>
      </c>
    </row>
    <row r="55" spans="1:10">
      <c r="A55" s="132"/>
      <c r="B55" s="133" t="s">
        <v>450</v>
      </c>
      <c r="C55" s="140"/>
      <c r="D55" s="193"/>
      <c r="E55" s="189"/>
      <c r="F55" s="194"/>
      <c r="G55" s="194"/>
      <c r="H55" s="194"/>
      <c r="I55" s="194"/>
      <c r="J55" s="194"/>
    </row>
    <row r="56" spans="1:10" ht="33.75" thickBot="1">
      <c r="A56" s="132">
        <v>8171</v>
      </c>
      <c r="B56" s="137" t="s">
        <v>802</v>
      </c>
      <c r="C56" s="140" t="s">
        <v>803</v>
      </c>
      <c r="D56" s="176">
        <f>SUM(E56:F56)</f>
        <v>0</v>
      </c>
      <c r="E56" s="195"/>
      <c r="F56" s="175"/>
      <c r="G56" s="175"/>
      <c r="H56" s="175"/>
      <c r="I56" s="175"/>
      <c r="J56" s="175"/>
    </row>
    <row r="57" spans="1:10" ht="17.25" thickBot="1">
      <c r="A57" s="132">
        <v>8172</v>
      </c>
      <c r="B57" s="139" t="s">
        <v>804</v>
      </c>
      <c r="C57" s="140" t="s">
        <v>805</v>
      </c>
      <c r="D57" s="176">
        <f>SUM(E57:F57)</f>
        <v>0</v>
      </c>
      <c r="E57" s="196"/>
      <c r="F57" s="197"/>
      <c r="G57" s="197"/>
      <c r="H57" s="197"/>
      <c r="I57" s="197"/>
      <c r="J57" s="197"/>
    </row>
    <row r="58" spans="1:10" ht="33.75" thickBot="1">
      <c r="A58" s="132">
        <v>8190</v>
      </c>
      <c r="B58" s="133" t="s">
        <v>806</v>
      </c>
      <c r="C58" s="132"/>
      <c r="D58" s="164">
        <f>SUM(E58:F58)</f>
        <v>0</v>
      </c>
      <c r="E58" s="186">
        <f>SUM(E60+E64-E63)</f>
        <v>0</v>
      </c>
      <c r="F58" s="188">
        <f>SUM(F64)</f>
        <v>0</v>
      </c>
      <c r="G58" s="188">
        <f>+G62+G63+G66</f>
        <v>0</v>
      </c>
      <c r="H58" s="188">
        <f t="shared" ref="H58:J58" si="14">+H62+H63+H66</f>
        <v>0</v>
      </c>
      <c r="I58" s="188">
        <f t="shared" si="14"/>
        <v>0</v>
      </c>
      <c r="J58" s="188">
        <f t="shared" si="14"/>
        <v>0</v>
      </c>
    </row>
    <row r="59" spans="1:10">
      <c r="A59" s="132"/>
      <c r="B59" s="133" t="s">
        <v>374</v>
      </c>
      <c r="C59" s="132"/>
      <c r="D59" s="198"/>
      <c r="E59" s="199"/>
      <c r="F59" s="200"/>
      <c r="G59" s="200"/>
      <c r="H59" s="200"/>
      <c r="I59" s="200"/>
      <c r="J59" s="200"/>
    </row>
    <row r="60" spans="1:10" ht="33">
      <c r="A60" s="132">
        <v>8191</v>
      </c>
      <c r="B60" s="133" t="s">
        <v>807</v>
      </c>
      <c r="C60" s="132">
        <v>9320</v>
      </c>
      <c r="D60" s="201">
        <f>SUM(E60:F60)</f>
        <v>0</v>
      </c>
      <c r="E60" s="202"/>
      <c r="F60" s="203" t="s">
        <v>0</v>
      </c>
      <c r="G60" s="202"/>
      <c r="H60" s="202"/>
      <c r="I60" s="202"/>
      <c r="J60" s="202"/>
    </row>
    <row r="61" spans="1:10">
      <c r="A61" s="132"/>
      <c r="B61" s="133" t="s">
        <v>155</v>
      </c>
      <c r="C61" s="132"/>
      <c r="D61" s="171"/>
      <c r="E61" s="195"/>
      <c r="F61" s="175"/>
      <c r="G61" s="195"/>
      <c r="H61" s="195"/>
      <c r="I61" s="195"/>
      <c r="J61" s="195"/>
    </row>
    <row r="62" spans="1:10" ht="66">
      <c r="A62" s="132">
        <v>8192</v>
      </c>
      <c r="B62" s="137" t="s">
        <v>808</v>
      </c>
      <c r="C62" s="132"/>
      <c r="D62" s="201">
        <f>SUM(E62:F62)</f>
        <v>0</v>
      </c>
      <c r="E62" s="195"/>
      <c r="F62" s="204" t="s">
        <v>773</v>
      </c>
      <c r="G62" s="195"/>
      <c r="H62" s="195"/>
      <c r="I62" s="195"/>
      <c r="J62" s="195"/>
    </row>
    <row r="63" spans="1:10" ht="33.75" thickBot="1">
      <c r="A63" s="132">
        <v>8193</v>
      </c>
      <c r="B63" s="137" t="s">
        <v>809</v>
      </c>
      <c r="C63" s="132"/>
      <c r="D63" s="171">
        <f>D60-D62</f>
        <v>0</v>
      </c>
      <c r="E63" s="171">
        <f>E60-E62</f>
        <v>0</v>
      </c>
      <c r="F63" s="204" t="s">
        <v>0</v>
      </c>
      <c r="G63" s="171">
        <f t="shared" ref="G63:J63" si="15">G60-G62</f>
        <v>0</v>
      </c>
      <c r="H63" s="171">
        <f t="shared" si="15"/>
        <v>0</v>
      </c>
      <c r="I63" s="171">
        <f t="shared" si="15"/>
        <v>0</v>
      </c>
      <c r="J63" s="171">
        <f t="shared" si="15"/>
        <v>0</v>
      </c>
    </row>
    <row r="64" spans="1:10" ht="33.75" thickBot="1">
      <c r="A64" s="132">
        <v>8194</v>
      </c>
      <c r="B64" s="133" t="s">
        <v>810</v>
      </c>
      <c r="C64" s="138">
        <v>9330</v>
      </c>
      <c r="D64" s="186">
        <f>D66+D67</f>
        <v>0</v>
      </c>
      <c r="E64" s="186">
        <f>SUM(E66,E67)</f>
        <v>0</v>
      </c>
      <c r="F64" s="188">
        <f>F66+F67</f>
        <v>0</v>
      </c>
      <c r="G64" s="186">
        <f t="shared" ref="G64:J64" si="16">SUM(G66,G67)</f>
        <v>0</v>
      </c>
      <c r="H64" s="186">
        <f t="shared" si="16"/>
        <v>0</v>
      </c>
      <c r="I64" s="186">
        <f t="shared" si="16"/>
        <v>0</v>
      </c>
      <c r="J64" s="186">
        <f t="shared" si="16"/>
        <v>0</v>
      </c>
    </row>
    <row r="65" spans="1:10">
      <c r="A65" s="132"/>
      <c r="B65" s="133" t="s">
        <v>155</v>
      </c>
      <c r="C65" s="138"/>
      <c r="D65" s="171"/>
      <c r="E65" s="174"/>
      <c r="F65" s="175"/>
      <c r="G65" s="174"/>
      <c r="H65" s="174"/>
      <c r="I65" s="174"/>
      <c r="J65" s="174"/>
    </row>
    <row r="66" spans="1:10" ht="50.25" thickBot="1">
      <c r="A66" s="132">
        <v>8195</v>
      </c>
      <c r="B66" s="137" t="s">
        <v>811</v>
      </c>
      <c r="C66" s="138"/>
      <c r="D66" s="176">
        <f>F66</f>
        <v>0</v>
      </c>
      <c r="E66" s="174" t="s">
        <v>773</v>
      </c>
      <c r="F66" s="175"/>
      <c r="G66" s="175"/>
      <c r="H66" s="175"/>
      <c r="I66" s="175"/>
      <c r="J66" s="175">
        <f>+D66</f>
        <v>0</v>
      </c>
    </row>
    <row r="67" spans="1:10" ht="50.25" thickBot="1">
      <c r="A67" s="132">
        <v>8196</v>
      </c>
      <c r="B67" s="137" t="s">
        <v>812</v>
      </c>
      <c r="C67" s="138"/>
      <c r="D67" s="176">
        <f>F67</f>
        <v>0</v>
      </c>
      <c r="E67" s="174" t="s">
        <v>773</v>
      </c>
      <c r="F67" s="205">
        <f>+E63</f>
        <v>0</v>
      </c>
      <c r="G67" s="205"/>
      <c r="H67" s="205"/>
      <c r="I67" s="205"/>
      <c r="J67" s="175">
        <f>+D67</f>
        <v>0</v>
      </c>
    </row>
    <row r="68" spans="1:10" ht="33.75" thickBot="1">
      <c r="A68" s="132">
        <v>8197</v>
      </c>
      <c r="B68" s="133" t="s">
        <v>813</v>
      </c>
      <c r="C68" s="138"/>
      <c r="D68" s="176" t="s">
        <v>0</v>
      </c>
      <c r="E68" s="206" t="s">
        <v>773</v>
      </c>
      <c r="F68" s="207" t="s">
        <v>0</v>
      </c>
      <c r="G68" s="135"/>
      <c r="H68" s="135"/>
      <c r="I68" s="135"/>
      <c r="J68" s="135"/>
    </row>
    <row r="69" spans="1:10" ht="50.25" thickBot="1">
      <c r="A69" s="132">
        <v>8198</v>
      </c>
      <c r="B69" s="133" t="s">
        <v>814</v>
      </c>
      <c r="C69" s="138"/>
      <c r="D69" s="176">
        <f>SUM(E69:F69)</f>
        <v>0</v>
      </c>
      <c r="E69" s="174" t="s">
        <v>0</v>
      </c>
      <c r="F69" s="175"/>
      <c r="G69" s="135"/>
      <c r="H69" s="135"/>
      <c r="I69" s="135"/>
      <c r="J69" s="135"/>
    </row>
    <row r="70" spans="1:10" ht="66">
      <c r="A70" s="132">
        <v>8199</v>
      </c>
      <c r="B70" s="133" t="s">
        <v>815</v>
      </c>
      <c r="C70" s="138"/>
      <c r="D70" s="173">
        <f>SUM(E70:F70)</f>
        <v>0</v>
      </c>
      <c r="E70" s="174"/>
      <c r="F70" s="175"/>
      <c r="G70" s="135"/>
      <c r="H70" s="135"/>
      <c r="I70" s="135"/>
      <c r="J70" s="135"/>
    </row>
    <row r="71" spans="1:10" ht="33">
      <c r="A71" s="132" t="s">
        <v>816</v>
      </c>
      <c r="B71" s="137" t="s">
        <v>817</v>
      </c>
      <c r="C71" s="138"/>
      <c r="D71" s="173">
        <f>SUM(E71:F71)</f>
        <v>0</v>
      </c>
      <c r="E71" s="206"/>
      <c r="F71" s="175"/>
      <c r="G71" s="135"/>
      <c r="H71" s="135"/>
      <c r="I71" s="135"/>
      <c r="J71" s="135"/>
    </row>
    <row r="72" spans="1:10">
      <c r="A72" s="132">
        <v>8200</v>
      </c>
      <c r="B72" s="133" t="s">
        <v>818</v>
      </c>
      <c r="C72" s="132"/>
      <c r="D72" s="171">
        <f>SUM(D74)</f>
        <v>0</v>
      </c>
      <c r="E72" s="171">
        <f>SUM(E74)</f>
        <v>0</v>
      </c>
      <c r="F72" s="172">
        <f>SUM(F74)</f>
        <v>0</v>
      </c>
      <c r="G72" s="172">
        <f t="shared" ref="G72:J72" si="17">SUM(G74)</f>
        <v>0</v>
      </c>
      <c r="H72" s="172">
        <f t="shared" si="17"/>
        <v>0</v>
      </c>
      <c r="I72" s="172">
        <f t="shared" si="17"/>
        <v>0</v>
      </c>
      <c r="J72" s="172">
        <f t="shared" si="17"/>
        <v>0</v>
      </c>
    </row>
    <row r="73" spans="1:10">
      <c r="A73" s="132"/>
      <c r="B73" s="136" t="s">
        <v>153</v>
      </c>
      <c r="C73" s="132"/>
      <c r="D73" s="171"/>
      <c r="E73" s="195"/>
      <c r="F73" s="175"/>
      <c r="G73" s="175"/>
      <c r="H73" s="175"/>
      <c r="I73" s="175"/>
      <c r="J73" s="175"/>
    </row>
    <row r="74" spans="1:10">
      <c r="A74" s="132">
        <v>8210</v>
      </c>
      <c r="B74" s="137" t="s">
        <v>819</v>
      </c>
      <c r="C74" s="132"/>
      <c r="D74" s="171">
        <f>SUM(D76,D80)</f>
        <v>0</v>
      </c>
      <c r="E74" s="171">
        <f>SUM(E76,E80)</f>
        <v>0</v>
      </c>
      <c r="F74" s="172">
        <f>SUM(F76,F80)</f>
        <v>0</v>
      </c>
      <c r="G74" s="172">
        <f t="shared" ref="G74:J74" si="18">SUM(G76,G80)</f>
        <v>0</v>
      </c>
      <c r="H74" s="172">
        <f t="shared" si="18"/>
        <v>0</v>
      </c>
      <c r="I74" s="172">
        <f t="shared" si="18"/>
        <v>0</v>
      </c>
      <c r="J74" s="172">
        <f t="shared" si="18"/>
        <v>0</v>
      </c>
    </row>
    <row r="75" spans="1:10">
      <c r="A75" s="132"/>
      <c r="B75" s="137" t="s">
        <v>153</v>
      </c>
      <c r="C75" s="132"/>
      <c r="D75" s="171"/>
      <c r="E75" s="174"/>
      <c r="F75" s="175"/>
      <c r="G75" s="175"/>
      <c r="H75" s="175"/>
      <c r="I75" s="175"/>
      <c r="J75" s="175"/>
    </row>
    <row r="76" spans="1:10" ht="33">
      <c r="A76" s="132">
        <v>8211</v>
      </c>
      <c r="B76" s="133" t="s">
        <v>772</v>
      </c>
      <c r="C76" s="132"/>
      <c r="D76" s="171">
        <f>SUM(D78:D79)</f>
        <v>0</v>
      </c>
      <c r="E76" s="174" t="s">
        <v>773</v>
      </c>
      <c r="F76" s="172">
        <f>SUM(F78:F79)</f>
        <v>0</v>
      </c>
      <c r="G76" s="172">
        <f t="shared" ref="G76:J76" si="19">SUM(G78:G79)</f>
        <v>0</v>
      </c>
      <c r="H76" s="172">
        <f t="shared" si="19"/>
        <v>0</v>
      </c>
      <c r="I76" s="172">
        <f t="shared" si="19"/>
        <v>0</v>
      </c>
      <c r="J76" s="172">
        <f t="shared" si="19"/>
        <v>0</v>
      </c>
    </row>
    <row r="77" spans="1:10">
      <c r="A77" s="132"/>
      <c r="B77" s="133" t="s">
        <v>155</v>
      </c>
      <c r="C77" s="132"/>
      <c r="D77" s="171"/>
      <c r="E77" s="174"/>
      <c r="F77" s="175"/>
      <c r="G77" s="135"/>
      <c r="H77" s="135"/>
      <c r="I77" s="135"/>
      <c r="J77" s="135"/>
    </row>
    <row r="78" spans="1:10" ht="17.25" thickBot="1">
      <c r="A78" s="132">
        <v>8212</v>
      </c>
      <c r="B78" s="139" t="s">
        <v>774</v>
      </c>
      <c r="C78" s="140" t="s">
        <v>820</v>
      </c>
      <c r="D78" s="176">
        <f>SUM(E78:F78)</f>
        <v>0</v>
      </c>
      <c r="E78" s="174" t="s">
        <v>773</v>
      </c>
      <c r="F78" s="175"/>
      <c r="G78" s="135"/>
      <c r="H78" s="135"/>
      <c r="I78" s="135"/>
      <c r="J78" s="135"/>
    </row>
    <row r="79" spans="1:10" ht="17.25" thickBot="1">
      <c r="A79" s="132">
        <v>8213</v>
      </c>
      <c r="B79" s="139" t="s">
        <v>776</v>
      </c>
      <c r="C79" s="140" t="s">
        <v>821</v>
      </c>
      <c r="D79" s="176">
        <f>SUM(E79:F79)</f>
        <v>0</v>
      </c>
      <c r="E79" s="174" t="s">
        <v>773</v>
      </c>
      <c r="F79" s="175"/>
      <c r="G79" s="135"/>
      <c r="H79" s="135"/>
      <c r="I79" s="135"/>
      <c r="J79" s="135"/>
    </row>
    <row r="80" spans="1:10" ht="33">
      <c r="A80" s="132">
        <v>8220</v>
      </c>
      <c r="B80" s="133" t="s">
        <v>822</v>
      </c>
      <c r="C80" s="132"/>
      <c r="D80" s="171">
        <f>SUM(D82,D86)</f>
        <v>0</v>
      </c>
      <c r="E80" s="171">
        <f>SUM(E82,E86)</f>
        <v>0</v>
      </c>
      <c r="F80" s="172">
        <f>SUM(F82,F86)</f>
        <v>0</v>
      </c>
      <c r="G80" s="172">
        <f t="shared" ref="G80:J80" si="20">SUM(G82,G86)</f>
        <v>0</v>
      </c>
      <c r="H80" s="172">
        <f t="shared" si="20"/>
        <v>0</v>
      </c>
      <c r="I80" s="172">
        <f t="shared" si="20"/>
        <v>0</v>
      </c>
      <c r="J80" s="172">
        <f t="shared" si="20"/>
        <v>0</v>
      </c>
    </row>
    <row r="81" spans="1:10">
      <c r="A81" s="132"/>
      <c r="B81" s="133" t="s">
        <v>153</v>
      </c>
      <c r="C81" s="132"/>
      <c r="D81" s="171"/>
      <c r="E81" s="195"/>
      <c r="F81" s="175"/>
      <c r="G81" s="175"/>
      <c r="H81" s="175"/>
      <c r="I81" s="175"/>
      <c r="J81" s="175"/>
    </row>
    <row r="82" spans="1:10">
      <c r="A82" s="132">
        <v>8221</v>
      </c>
      <c r="B82" s="133" t="s">
        <v>779</v>
      </c>
      <c r="C82" s="132"/>
      <c r="D82" s="171">
        <f>SUM(D84:D85)</f>
        <v>0</v>
      </c>
      <c r="E82" s="174" t="s">
        <v>773</v>
      </c>
      <c r="F82" s="172">
        <f>SUM(F84:F85)</f>
        <v>0</v>
      </c>
      <c r="G82" s="172">
        <f t="shared" ref="G82:J82" si="21">SUM(G84:G85)</f>
        <v>0</v>
      </c>
      <c r="H82" s="172">
        <f t="shared" si="21"/>
        <v>0</v>
      </c>
      <c r="I82" s="172">
        <f t="shared" si="21"/>
        <v>0</v>
      </c>
      <c r="J82" s="172">
        <f t="shared" si="21"/>
        <v>0</v>
      </c>
    </row>
    <row r="83" spans="1:10">
      <c r="A83" s="132"/>
      <c r="B83" s="133" t="s">
        <v>450</v>
      </c>
      <c r="C83" s="132"/>
      <c r="D83" s="171"/>
      <c r="E83" s="174"/>
      <c r="F83" s="175"/>
      <c r="G83" s="135"/>
      <c r="H83" s="135"/>
      <c r="I83" s="135"/>
      <c r="J83" s="135"/>
    </row>
    <row r="84" spans="1:10" ht="17.25" thickBot="1">
      <c r="A84" s="132">
        <v>8222</v>
      </c>
      <c r="B84" s="137" t="s">
        <v>780</v>
      </c>
      <c r="C84" s="140" t="s">
        <v>823</v>
      </c>
      <c r="D84" s="176">
        <f>SUM(E84:F84)</f>
        <v>0</v>
      </c>
      <c r="E84" s="174" t="s">
        <v>773</v>
      </c>
      <c r="F84" s="175"/>
      <c r="G84" s="135"/>
      <c r="H84" s="135"/>
      <c r="I84" s="135"/>
      <c r="J84" s="135"/>
    </row>
    <row r="85" spans="1:10" ht="17.25" thickBot="1">
      <c r="A85" s="132">
        <v>8230</v>
      </c>
      <c r="B85" s="137" t="s">
        <v>784</v>
      </c>
      <c r="C85" s="140" t="s">
        <v>824</v>
      </c>
      <c r="D85" s="176">
        <f>SUM(E85:F85)</f>
        <v>0</v>
      </c>
      <c r="E85" s="174" t="s">
        <v>773</v>
      </c>
      <c r="F85" s="175"/>
      <c r="G85" s="135"/>
      <c r="H85" s="135"/>
      <c r="I85" s="135"/>
      <c r="J85" s="135"/>
    </row>
    <row r="86" spans="1:10">
      <c r="A86" s="132">
        <v>8240</v>
      </c>
      <c r="B86" s="133" t="s">
        <v>788</v>
      </c>
      <c r="C86" s="132"/>
      <c r="D86" s="171">
        <f>SUM(D88:D89)</f>
        <v>0</v>
      </c>
      <c r="E86" s="171">
        <f>SUM(E88:E89)</f>
        <v>0</v>
      </c>
      <c r="F86" s="172">
        <f>SUM(F88:F89)</f>
        <v>0</v>
      </c>
      <c r="G86" s="172">
        <f t="shared" ref="G86:J86" si="22">SUM(G88:G89)</f>
        <v>0</v>
      </c>
      <c r="H86" s="172">
        <f t="shared" si="22"/>
        <v>0</v>
      </c>
      <c r="I86" s="172">
        <f t="shared" si="22"/>
        <v>0</v>
      </c>
      <c r="J86" s="172">
        <f t="shared" si="22"/>
        <v>0</v>
      </c>
    </row>
    <row r="87" spans="1:10">
      <c r="A87" s="132"/>
      <c r="B87" s="133" t="s">
        <v>450</v>
      </c>
      <c r="C87" s="132"/>
      <c r="D87" s="171"/>
      <c r="E87" s="195"/>
      <c r="F87" s="175"/>
      <c r="G87" s="135"/>
      <c r="H87" s="135"/>
      <c r="I87" s="135"/>
      <c r="J87" s="135"/>
    </row>
    <row r="88" spans="1:10" ht="17.25" thickBot="1">
      <c r="A88" s="132">
        <v>8241</v>
      </c>
      <c r="B88" s="137" t="s">
        <v>825</v>
      </c>
      <c r="C88" s="140" t="s">
        <v>823</v>
      </c>
      <c r="D88" s="176">
        <f>SUM(E88:F88)</f>
        <v>0</v>
      </c>
      <c r="E88" s="195"/>
      <c r="F88" s="175" t="s">
        <v>0</v>
      </c>
      <c r="G88" s="135"/>
      <c r="H88" s="135"/>
      <c r="I88" s="135"/>
      <c r="J88" s="135"/>
    </row>
    <row r="89" spans="1:10" ht="17.25" thickBot="1">
      <c r="A89" s="132">
        <v>8250</v>
      </c>
      <c r="B89" s="137" t="s">
        <v>792</v>
      </c>
      <c r="C89" s="140" t="s">
        <v>824</v>
      </c>
      <c r="D89" s="176">
        <f>SUM(E89:F89)</f>
        <v>0</v>
      </c>
      <c r="E89" s="196"/>
      <c r="F89" s="197" t="s">
        <v>0</v>
      </c>
      <c r="G89" s="135"/>
      <c r="H89" s="135"/>
      <c r="I89" s="135"/>
      <c r="J89" s="135"/>
    </row>
  </sheetData>
  <protectedRanges>
    <protectedRange sqref="F79" name="Range23_1"/>
    <protectedRange sqref="F57:J57" name="Range21_1"/>
    <protectedRange sqref="E70:F71 F78:F79 F84:F85 E88:E89 D87:F87 D83:F83 D77:F77 D81:J81 D73:J73 D75:J75" name="Range5_1"/>
    <protectedRange sqref="E45:E46 D51 F35:J36 D38:J38 D40:J40 D34:J34 G41:J42 G44:J46 D48:J48 F51:J53 D50:J50 E41:E42 D44:F44" name="Range3_1"/>
    <protectedRange sqref="F23:J24 D26:J26 F31:J32 D30:J30 D28:J28 D22:J22 D18:J18 D16:J16" name="Range2_1"/>
    <protectedRange sqref="E56:J57 D59:J59 D55:J55 G60:J62 D61:J61 D65:J65 E60:E62 F66:F69 G66:J67" name="Range4_1"/>
    <protectedRange sqref="F56:J56" name="Range20_1"/>
    <protectedRange sqref="F51:J51" name="Range22_1"/>
    <protectedRange sqref="D20:J20" name="Range2_2_1"/>
  </protectedRanges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793"/>
  <sheetViews>
    <sheetView tabSelected="1" view="pageBreakPreview" topLeftCell="C72" zoomScaleNormal="115" zoomScaleSheetLayoutView="100" workbookViewId="0">
      <selection activeCell="G1" sqref="G1:J8"/>
    </sheetView>
  </sheetViews>
  <sheetFormatPr defaultColWidth="0" defaultRowHeight="13.5"/>
  <cols>
    <col min="1" max="1" width="12.7109375" style="2" bestFit="1" customWidth="1"/>
    <col min="2" max="2" width="6.140625" style="2" customWidth="1"/>
    <col min="3" max="3" width="3.85546875" style="2" customWidth="1"/>
    <col min="4" max="4" width="4.140625" style="2" customWidth="1"/>
    <col min="5" max="5" width="3.140625" style="2" customWidth="1"/>
    <col min="6" max="6" width="45.85546875" style="219" customWidth="1"/>
    <col min="7" max="7" width="5.85546875" style="2" customWidth="1"/>
    <col min="8" max="10" width="13.42578125" style="2" customWidth="1"/>
    <col min="11" max="14" width="13.42578125" style="2" hidden="1" customWidth="1"/>
    <col min="15" max="16" width="11.28515625" style="2" hidden="1" customWidth="1"/>
    <col min="17" max="17" width="11.7109375" style="2" hidden="1" customWidth="1"/>
    <col min="18" max="18" width="12.28515625" style="2" hidden="1" customWidth="1"/>
    <col min="19" max="19" width="10" style="2" hidden="1" customWidth="1"/>
    <col min="20" max="25" width="9.140625" style="2" hidden="1" customWidth="1"/>
    <col min="26" max="26" width="10.7109375" style="2" hidden="1" customWidth="1"/>
    <col min="27" max="27" width="11.7109375" style="2" hidden="1" customWidth="1"/>
    <col min="28" max="28" width="11.85546875" style="2" hidden="1" customWidth="1"/>
    <col min="29" max="31" width="9.140625" style="2" hidden="1" customWidth="1"/>
    <col min="32" max="32" width="0" style="2" hidden="1" customWidth="1"/>
    <col min="33" max="33" width="11.85546875" style="2" hidden="1" customWidth="1"/>
    <col min="34" max="35" width="11.28515625" style="2" hidden="1" customWidth="1"/>
    <col min="36" max="36" width="9.140625" style="2" hidden="1" customWidth="1"/>
    <col min="37" max="37" width="15" style="2" hidden="1" customWidth="1"/>
    <col min="38" max="16384" width="0" style="2" hidden="1"/>
  </cols>
  <sheetData>
    <row r="1" spans="1:40">
      <c r="G1" s="247"/>
      <c r="H1" s="247"/>
      <c r="I1" s="247"/>
      <c r="J1" s="247"/>
      <c r="K1" s="263" t="s">
        <v>860</v>
      </c>
      <c r="L1" s="263"/>
      <c r="M1" s="263"/>
      <c r="N1" s="263"/>
    </row>
    <row r="2" spans="1:40" s="92" customFormat="1" ht="13.5" customHeight="1">
      <c r="B2" s="145"/>
      <c r="D2" s="145"/>
      <c r="F2" s="145"/>
      <c r="G2" s="262"/>
      <c r="H2" s="262"/>
      <c r="I2" s="262"/>
      <c r="J2" s="262"/>
      <c r="K2" s="262" t="s">
        <v>600</v>
      </c>
      <c r="L2" s="262"/>
      <c r="M2" s="262"/>
      <c r="N2" s="262"/>
    </row>
    <row r="3" spans="1:40" s="92" customFormat="1" ht="13.5" customHeight="1">
      <c r="B3" s="145"/>
      <c r="D3" s="145"/>
      <c r="F3" s="145"/>
      <c r="G3" s="262"/>
      <c r="H3" s="262"/>
      <c r="I3" s="262"/>
      <c r="J3" s="262"/>
      <c r="K3" s="262" t="s">
        <v>855</v>
      </c>
      <c r="L3" s="262"/>
      <c r="M3" s="262"/>
      <c r="N3" s="262"/>
      <c r="AG3" s="225"/>
      <c r="AH3" s="225"/>
    </row>
    <row r="4" spans="1:40" s="92" customFormat="1" ht="13.5" customHeight="1">
      <c r="B4" s="145"/>
      <c r="D4" s="145"/>
      <c r="F4" s="145"/>
      <c r="G4" s="262"/>
      <c r="H4" s="262"/>
      <c r="I4" s="262"/>
      <c r="J4" s="262"/>
      <c r="K4" s="261" t="s">
        <v>867</v>
      </c>
      <c r="L4" s="261"/>
      <c r="M4" s="261"/>
      <c r="N4" s="261"/>
      <c r="R4" s="225"/>
      <c r="AG4" s="225">
        <f>+H15-'3.Tntesagitakan tsaxs'!D17</f>
        <v>0</v>
      </c>
      <c r="AH4" s="225">
        <f>+I15-'3.Tntesagitakan tsaxs'!E17</f>
        <v>0</v>
      </c>
      <c r="AI4" s="225">
        <f>+J15-'3.Tntesagitakan tsaxs'!F17</f>
        <v>0</v>
      </c>
      <c r="AJ4" s="225">
        <f>+K15-'3.Tntesagitakan tsaxs'!G17</f>
        <v>0</v>
      </c>
      <c r="AK4" s="225">
        <f>+L15-'3.Tntesagitakan tsaxs'!H17</f>
        <v>0</v>
      </c>
      <c r="AL4" s="225">
        <f>+M15-'3.Tntesagitakan tsaxs'!I17</f>
        <v>0</v>
      </c>
      <c r="AM4" s="225">
        <f>+N15-'3.Tntesagitakan tsaxs'!J17</f>
        <v>0</v>
      </c>
      <c r="AN4" s="225"/>
    </row>
    <row r="5" spans="1:40" s="92" customFormat="1" ht="27" customHeight="1">
      <c r="B5" s="145"/>
      <c r="D5" s="145"/>
      <c r="F5" s="145"/>
      <c r="G5" s="275"/>
      <c r="H5" s="275"/>
      <c r="I5" s="275"/>
      <c r="J5" s="275"/>
      <c r="K5" s="263" t="s">
        <v>857</v>
      </c>
      <c r="L5" s="263"/>
      <c r="M5" s="263"/>
      <c r="N5" s="263"/>
      <c r="S5" s="225"/>
      <c r="AG5" s="225">
        <f>+H15-'2.Gorcarakan tsaxs'!F16</f>
        <v>0</v>
      </c>
      <c r="AH5" s="225">
        <f>+I15-'2.Gorcarakan tsaxs'!G16</f>
        <v>0</v>
      </c>
      <c r="AI5" s="225">
        <f>+J15-'2.Gorcarakan tsaxs'!H16</f>
        <v>0</v>
      </c>
      <c r="AJ5" s="225">
        <f>+K15-'2.Gorcarakan tsaxs'!I16</f>
        <v>0</v>
      </c>
      <c r="AK5" s="225">
        <f>+L15-'2.Gorcarakan tsaxs'!J16</f>
        <v>0</v>
      </c>
      <c r="AL5" s="225">
        <f>+M15-'2.Gorcarakan tsaxs'!K16</f>
        <v>0</v>
      </c>
      <c r="AM5" s="225">
        <f>+N15-'2.Gorcarakan tsaxs'!L16</f>
        <v>0</v>
      </c>
    </row>
    <row r="6" spans="1:40" s="92" customFormat="1" ht="13.5" customHeight="1">
      <c r="B6" s="145"/>
      <c r="D6" s="145"/>
      <c r="F6" s="145"/>
      <c r="G6" s="262"/>
      <c r="H6" s="262"/>
      <c r="I6" s="262"/>
      <c r="J6" s="262"/>
      <c r="K6" s="262" t="s">
        <v>862</v>
      </c>
      <c r="L6" s="262"/>
      <c r="M6" s="262"/>
      <c r="N6" s="262"/>
      <c r="Q6" s="225"/>
    </row>
    <row r="7" spans="1:40" s="92" customFormat="1" ht="13.5" customHeight="1">
      <c r="B7" s="145"/>
      <c r="D7" s="145"/>
      <c r="F7" s="145"/>
      <c r="G7" s="262"/>
      <c r="H7" s="262"/>
      <c r="I7" s="262"/>
      <c r="J7" s="262"/>
      <c r="K7" s="262" t="s">
        <v>858</v>
      </c>
      <c r="L7" s="262"/>
      <c r="M7" s="262"/>
      <c r="N7" s="262"/>
      <c r="AH7" s="225"/>
    </row>
    <row r="8" spans="1:40" s="92" customFormat="1" ht="13.5" customHeight="1">
      <c r="B8" s="145"/>
      <c r="D8" s="145"/>
      <c r="F8" s="145"/>
      <c r="G8" s="262"/>
      <c r="H8" s="262"/>
      <c r="I8" s="262"/>
      <c r="J8" s="262"/>
      <c r="K8" s="261" t="s">
        <v>864</v>
      </c>
      <c r="L8" s="261"/>
      <c r="M8" s="261"/>
      <c r="N8" s="261"/>
    </row>
    <row r="9" spans="1:40" s="92" customFormat="1" ht="13.5" customHeight="1">
      <c r="B9" s="145"/>
      <c r="D9" s="145"/>
      <c r="F9" s="145"/>
      <c r="G9" s="145"/>
      <c r="H9" s="228"/>
      <c r="I9" s="228"/>
      <c r="J9" s="228"/>
      <c r="K9" s="228"/>
      <c r="L9" s="228"/>
      <c r="M9" s="228"/>
      <c r="N9" s="228"/>
      <c r="AK9" s="225"/>
    </row>
    <row r="10" spans="1:40" s="92" customFormat="1" ht="26.25" customHeight="1">
      <c r="B10" s="145"/>
      <c r="D10" s="145"/>
      <c r="F10" s="227" t="s">
        <v>635</v>
      </c>
      <c r="G10" s="145"/>
      <c r="H10" s="228"/>
      <c r="I10" s="228"/>
      <c r="J10" s="228"/>
      <c r="K10" s="228"/>
      <c r="L10" s="228"/>
      <c r="M10" s="228"/>
      <c r="N10" s="228"/>
      <c r="AK10" s="237"/>
    </row>
    <row r="11" spans="1:40" ht="54" customHeight="1">
      <c r="B11" s="308" t="s">
        <v>601</v>
      </c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P11" s="163"/>
      <c r="AH11" s="163"/>
      <c r="AI11" s="163"/>
      <c r="AJ11" s="235"/>
      <c r="AK11" s="163"/>
    </row>
    <row r="12" spans="1:40" ht="17.25" customHeight="1">
      <c r="B12" s="305" t="s">
        <v>142</v>
      </c>
      <c r="C12" s="313" t="s">
        <v>143</v>
      </c>
      <c r="D12" s="310" t="s">
        <v>144</v>
      </c>
      <c r="E12" s="304" t="s">
        <v>145</v>
      </c>
      <c r="F12" s="306" t="s">
        <v>146</v>
      </c>
      <c r="G12" s="309" t="s">
        <v>147</v>
      </c>
      <c r="H12" s="311" t="s">
        <v>597</v>
      </c>
      <c r="I12" s="223" t="s">
        <v>148</v>
      </c>
      <c r="J12" s="224"/>
      <c r="K12" s="267" t="s">
        <v>367</v>
      </c>
      <c r="L12" s="268"/>
      <c r="M12" s="268"/>
      <c r="N12" s="269"/>
      <c r="O12" s="2" t="s">
        <v>875</v>
      </c>
      <c r="Y12" s="309" t="s">
        <v>147</v>
      </c>
    </row>
    <row r="13" spans="1:40" ht="64.5" customHeight="1">
      <c r="B13" s="305"/>
      <c r="C13" s="305"/>
      <c r="D13" s="305"/>
      <c r="E13" s="305"/>
      <c r="F13" s="307"/>
      <c r="G13" s="309"/>
      <c r="H13" s="312"/>
      <c r="I13" s="14" t="s">
        <v>149</v>
      </c>
      <c r="J13" s="14" t="s">
        <v>150</v>
      </c>
      <c r="K13" s="244" t="s">
        <v>186</v>
      </c>
      <c r="L13" s="244" t="s">
        <v>187</v>
      </c>
      <c r="M13" s="244" t="s">
        <v>188</v>
      </c>
      <c r="N13" s="244" t="s">
        <v>189</v>
      </c>
      <c r="O13" s="2" t="s">
        <v>875</v>
      </c>
      <c r="Y13" s="309"/>
      <c r="AH13" s="163"/>
      <c r="AJ13" s="235" t="s">
        <v>881</v>
      </c>
    </row>
    <row r="14" spans="1:40">
      <c r="B14" s="64">
        <v>1</v>
      </c>
      <c r="C14" s="64">
        <v>2</v>
      </c>
      <c r="D14" s="64">
        <v>3</v>
      </c>
      <c r="E14" s="64">
        <v>4</v>
      </c>
      <c r="F14" s="76" t="s">
        <v>180</v>
      </c>
      <c r="G14" s="64"/>
      <c r="H14" s="64" t="s">
        <v>751</v>
      </c>
      <c r="I14" s="64">
        <v>7</v>
      </c>
      <c r="J14" s="64">
        <v>8</v>
      </c>
      <c r="K14" s="241">
        <v>7</v>
      </c>
      <c r="L14" s="242">
        <v>8</v>
      </c>
      <c r="M14" s="242">
        <v>9</v>
      </c>
      <c r="N14" s="242">
        <v>10</v>
      </c>
      <c r="O14" s="2" t="s">
        <v>875</v>
      </c>
      <c r="Y14" s="64"/>
      <c r="AJ14" s="2">
        <v>7</v>
      </c>
    </row>
    <row r="15" spans="1:40" ht="66.75" customHeight="1">
      <c r="A15" s="163">
        <f>+H15</f>
        <v>7582105.4741629744</v>
      </c>
      <c r="B15" s="64">
        <v>2000</v>
      </c>
      <c r="C15" s="64" t="s">
        <v>1</v>
      </c>
      <c r="D15" s="64" t="s">
        <v>0</v>
      </c>
      <c r="E15" s="64" t="s">
        <v>0</v>
      </c>
      <c r="F15" s="71" t="s">
        <v>151</v>
      </c>
      <c r="G15" s="64"/>
      <c r="H15" s="22">
        <f>+H16+H130+H163+H219+H354+H411+H467+H541+H639+H708+H775</f>
        <v>7582105.4741629744</v>
      </c>
      <c r="I15" s="22">
        <f>+I16+I130+I163+I219+I354+I411+I467+I541+I639+I708+I775</f>
        <v>7582105.4741629791</v>
      </c>
      <c r="J15" s="22">
        <f>+J16+J130+J163+J219+J354+J411+J467+J541+J639+J708</f>
        <v>701344.75636007101</v>
      </c>
      <c r="K15" s="22">
        <f>K16+K130+K163+K219+K354+K411+K467+K541+K639+K708</f>
        <v>-608000</v>
      </c>
      <c r="L15" s="22">
        <f>L16+L130+L163+L219+L354+L411+L467+L541+L639+L708</f>
        <v>-1250000</v>
      </c>
      <c r="M15" s="22">
        <f>M16+M130+M163+M219+M354+M411+M467+M541+M639+M708</f>
        <v>-1875000</v>
      </c>
      <c r="N15" s="22">
        <f>N16+N130+N163+N219+N354+N411+N467+N541+N639+N708</f>
        <v>7582105.4741629744</v>
      </c>
      <c r="O15" s="2" t="s">
        <v>875</v>
      </c>
      <c r="P15" s="163"/>
      <c r="Q15" s="163"/>
      <c r="R15" s="163"/>
      <c r="S15" s="163"/>
      <c r="Y15" s="64"/>
      <c r="AG15" s="163">
        <f>+L15-K15</f>
        <v>-642000</v>
      </c>
      <c r="AH15" s="163">
        <f>+M15-L15</f>
        <v>-625000</v>
      </c>
      <c r="AI15" s="163">
        <f>+N15-M15</f>
        <v>9457105.4741629735</v>
      </c>
      <c r="AJ15" s="2">
        <v>7947111.3109673019</v>
      </c>
    </row>
    <row r="16" spans="1:40" ht="66.75" customHeight="1">
      <c r="A16" s="163">
        <f t="shared" ref="A16:A79" si="0">+H16</f>
        <v>1433641.7218029033</v>
      </c>
      <c r="B16" s="64">
        <v>2100</v>
      </c>
      <c r="C16" s="64" t="s">
        <v>2</v>
      </c>
      <c r="D16" s="64">
        <v>0</v>
      </c>
      <c r="E16" s="64">
        <v>0</v>
      </c>
      <c r="F16" s="71" t="s">
        <v>152</v>
      </c>
      <c r="G16" s="64"/>
      <c r="H16" s="22">
        <f>+H18+H68+H88+H94+H101+H114+H120</f>
        <v>1433641.7218029033</v>
      </c>
      <c r="I16" s="22">
        <f>+I18+I68+I88+I94+I101+I114+I120</f>
        <v>1359641.7218029033</v>
      </c>
      <c r="J16" s="22">
        <f>+J18+J68+J88+J94+J101+J114+J120</f>
        <v>74000</v>
      </c>
      <c r="K16" s="22">
        <f>+K18+K66+K88+K94+K101+K114+K120</f>
        <v>0</v>
      </c>
      <c r="L16" s="22">
        <f>+L18+L66+L88+L94+L101+L114+L120</f>
        <v>0</v>
      </c>
      <c r="M16" s="22">
        <f>+M18+M66+M88+M94+M101+M114+M120</f>
        <v>0</v>
      </c>
      <c r="N16" s="22">
        <f>+N18+N66+N88+N94+N101+N114+N120</f>
        <v>1433641.7218029033</v>
      </c>
      <c r="O16" s="2" t="s">
        <v>875</v>
      </c>
      <c r="P16" s="163"/>
      <c r="Q16" s="163"/>
      <c r="R16" s="163"/>
      <c r="Y16" s="64"/>
      <c r="AG16" s="163">
        <f t="shared" ref="AG16:AG79" si="1">+L16-K16</f>
        <v>0</v>
      </c>
      <c r="AH16" s="163">
        <f t="shared" ref="AH16:AH79" si="2">+M16-L16</f>
        <v>0</v>
      </c>
      <c r="AI16" s="163">
        <f t="shared" ref="AI16:AI79" si="3">+N16-M16</f>
        <v>1433641.7218029033</v>
      </c>
      <c r="AJ16" s="2">
        <v>1536917.8</v>
      </c>
    </row>
    <row r="17" spans="1:38">
      <c r="A17" s="163">
        <f t="shared" si="0"/>
        <v>0</v>
      </c>
      <c r="B17" s="64"/>
      <c r="C17" s="64"/>
      <c r="D17" s="64"/>
      <c r="E17" s="64"/>
      <c r="F17" s="71" t="s">
        <v>153</v>
      </c>
      <c r="G17" s="64"/>
      <c r="H17" s="22"/>
      <c r="I17" s="22"/>
      <c r="J17" s="22"/>
      <c r="K17" s="22"/>
      <c r="L17" s="22"/>
      <c r="M17" s="22"/>
      <c r="N17" s="22"/>
      <c r="O17" s="2" t="s">
        <v>875</v>
      </c>
      <c r="Y17" s="64"/>
      <c r="AG17" s="163">
        <f t="shared" si="1"/>
        <v>0</v>
      </c>
      <c r="AH17" s="163">
        <f t="shared" si="2"/>
        <v>0</v>
      </c>
      <c r="AI17" s="163">
        <f t="shared" si="3"/>
        <v>0</v>
      </c>
    </row>
    <row r="18" spans="1:38" ht="68.25" customHeight="1">
      <c r="A18" s="163">
        <f t="shared" si="0"/>
        <v>1267641.7218029033</v>
      </c>
      <c r="B18" s="64">
        <v>2110</v>
      </c>
      <c r="C18" s="64" t="s">
        <v>2</v>
      </c>
      <c r="D18" s="64">
        <v>1</v>
      </c>
      <c r="E18" s="64">
        <v>0</v>
      </c>
      <c r="F18" s="71" t="s">
        <v>154</v>
      </c>
      <c r="G18" s="64"/>
      <c r="H18" s="22">
        <f>H20+H51+H55</f>
        <v>1267641.7218029033</v>
      </c>
      <c r="I18" s="22">
        <f t="shared" ref="I18:N18" si="4">I20+I51+I55</f>
        <v>1218641.7218029033</v>
      </c>
      <c r="J18" s="22">
        <f t="shared" si="4"/>
        <v>49000</v>
      </c>
      <c r="K18" s="22">
        <f t="shared" si="4"/>
        <v>0</v>
      </c>
      <c r="L18" s="22">
        <f t="shared" si="4"/>
        <v>0</v>
      </c>
      <c r="M18" s="22">
        <f t="shared" si="4"/>
        <v>0</v>
      </c>
      <c r="N18" s="22">
        <f t="shared" si="4"/>
        <v>1267641.7218029033</v>
      </c>
      <c r="O18" s="2" t="s">
        <v>875</v>
      </c>
      <c r="Q18" s="163"/>
      <c r="R18" s="163"/>
      <c r="S18" s="163"/>
      <c r="T18" s="163"/>
      <c r="Y18" s="64"/>
      <c r="AG18" s="163">
        <f t="shared" si="1"/>
        <v>0</v>
      </c>
      <c r="AH18" s="163">
        <f t="shared" si="2"/>
        <v>0</v>
      </c>
      <c r="AI18" s="163">
        <f t="shared" si="3"/>
        <v>1267641.7218029033</v>
      </c>
      <c r="AJ18" s="2">
        <v>1273621.8</v>
      </c>
    </row>
    <row r="19" spans="1:38">
      <c r="A19" s="163">
        <f t="shared" si="0"/>
        <v>0</v>
      </c>
      <c r="B19" s="64"/>
      <c r="C19" s="64"/>
      <c r="D19" s="64"/>
      <c r="E19" s="64"/>
      <c r="F19" s="71" t="s">
        <v>155</v>
      </c>
      <c r="G19" s="64"/>
      <c r="H19" s="22"/>
      <c r="I19" s="22"/>
      <c r="J19" s="22"/>
      <c r="K19" s="22"/>
      <c r="L19" s="22"/>
      <c r="M19" s="22"/>
      <c r="N19" s="22"/>
      <c r="O19" s="2" t="s">
        <v>875</v>
      </c>
      <c r="Y19" s="64"/>
      <c r="AG19" s="163">
        <f t="shared" si="1"/>
        <v>0</v>
      </c>
      <c r="AH19" s="163">
        <f t="shared" si="2"/>
        <v>0</v>
      </c>
      <c r="AI19" s="163">
        <f t="shared" si="3"/>
        <v>0</v>
      </c>
    </row>
    <row r="20" spans="1:38" ht="35.25" customHeight="1">
      <c r="A20" s="163">
        <f t="shared" si="0"/>
        <v>1267641.7218029033</v>
      </c>
      <c r="B20" s="64">
        <v>2111</v>
      </c>
      <c r="C20" s="64" t="s">
        <v>2</v>
      </c>
      <c r="D20" s="64">
        <v>1</v>
      </c>
      <c r="E20" s="64">
        <v>1</v>
      </c>
      <c r="F20" s="71" t="s">
        <v>156</v>
      </c>
      <c r="G20" s="64"/>
      <c r="H20" s="22">
        <f>SUM(H21:H50)</f>
        <v>1267641.7218029033</v>
      </c>
      <c r="I20" s="22">
        <f t="shared" ref="I20:N20" si="5">SUM(I21:I50)</f>
        <v>1218641.7218029033</v>
      </c>
      <c r="J20" s="22">
        <f t="shared" si="5"/>
        <v>49000</v>
      </c>
      <c r="K20" s="22">
        <f t="shared" si="5"/>
        <v>0</v>
      </c>
      <c r="L20" s="22">
        <f t="shared" si="5"/>
        <v>0</v>
      </c>
      <c r="M20" s="22">
        <f t="shared" si="5"/>
        <v>0</v>
      </c>
      <c r="N20" s="22">
        <f t="shared" si="5"/>
        <v>1267641.7218029033</v>
      </c>
      <c r="O20" s="2" t="s">
        <v>875</v>
      </c>
      <c r="Y20" s="64"/>
      <c r="AG20" s="163">
        <f t="shared" si="1"/>
        <v>0</v>
      </c>
      <c r="AH20" s="163">
        <f t="shared" si="2"/>
        <v>0</v>
      </c>
      <c r="AI20" s="163">
        <f t="shared" si="3"/>
        <v>1267641.7218029033</v>
      </c>
      <c r="AJ20" s="2">
        <v>1273621.8</v>
      </c>
      <c r="AK20" s="163">
        <f>+I20-AJ20</f>
        <v>-54980.078197096707</v>
      </c>
      <c r="AL20" s="163"/>
    </row>
    <row r="21" spans="1:38" ht="35.25" customHeight="1">
      <c r="A21" s="163">
        <f t="shared" si="0"/>
        <v>1020400</v>
      </c>
      <c r="B21" s="64"/>
      <c r="C21" s="64"/>
      <c r="D21" s="64"/>
      <c r="E21" s="64"/>
      <c r="F21" s="71" t="s">
        <v>157</v>
      </c>
      <c r="G21" s="64">
        <v>4111</v>
      </c>
      <c r="H21" s="22">
        <f>+I21+J21</f>
        <v>1020400</v>
      </c>
      <c r="I21" s="22">
        <f>950400+70000</f>
        <v>1020400</v>
      </c>
      <c r="J21" s="22"/>
      <c r="K21" s="154"/>
      <c r="L21" s="154"/>
      <c r="M21" s="154"/>
      <c r="N21" s="154">
        <f>+H21</f>
        <v>1020400</v>
      </c>
      <c r="O21" s="2" t="s">
        <v>875</v>
      </c>
      <c r="P21" s="233"/>
      <c r="Q21" s="229" t="s">
        <v>20</v>
      </c>
      <c r="R21" s="226">
        <f>+G21-Q21</f>
        <v>0</v>
      </c>
      <c r="S21" s="222">
        <f>+K21-P21</f>
        <v>0</v>
      </c>
      <c r="Y21" s="64">
        <v>4111</v>
      </c>
      <c r="AG21" s="163">
        <f t="shared" si="1"/>
        <v>0</v>
      </c>
      <c r="AH21" s="163">
        <f t="shared" si="2"/>
        <v>0</v>
      </c>
      <c r="AI21" s="163">
        <f t="shared" si="3"/>
        <v>1020400</v>
      </c>
      <c r="AJ21" s="2">
        <v>990000</v>
      </c>
      <c r="AK21" s="163">
        <f t="shared" ref="AK21:AK84" si="6">+I21-AJ21</f>
        <v>30400</v>
      </c>
    </row>
    <row r="22" spans="1:38" ht="27">
      <c r="A22" s="163">
        <f t="shared" si="0"/>
        <v>0</v>
      </c>
      <c r="B22" s="64"/>
      <c r="C22" s="64"/>
      <c r="D22" s="64"/>
      <c r="E22" s="64"/>
      <c r="F22" s="71" t="s">
        <v>872</v>
      </c>
      <c r="G22" s="64" t="s">
        <v>21</v>
      </c>
      <c r="H22" s="22">
        <f t="shared" ref="H22:H41" si="7">+I22+J22</f>
        <v>0</v>
      </c>
      <c r="I22" s="22"/>
      <c r="J22" s="22"/>
      <c r="K22" s="154"/>
      <c r="L22" s="154"/>
      <c r="M22" s="154"/>
      <c r="N22" s="154">
        <f t="shared" ref="N22:N50" si="8">+H22</f>
        <v>0</v>
      </c>
      <c r="O22" s="2" t="s">
        <v>875</v>
      </c>
      <c r="P22" s="233"/>
      <c r="Q22" s="229"/>
      <c r="R22" s="226">
        <f t="shared" ref="R22:R48" si="9">+G22-Q22</f>
        <v>4112</v>
      </c>
      <c r="S22" s="222">
        <f t="shared" ref="S22:S85" si="10">+K22-P22</f>
        <v>0</v>
      </c>
      <c r="Y22" s="64" t="s">
        <v>21</v>
      </c>
      <c r="AG22" s="163">
        <f t="shared" si="1"/>
        <v>0</v>
      </c>
      <c r="AH22" s="163">
        <f t="shared" si="2"/>
        <v>0</v>
      </c>
      <c r="AI22" s="163">
        <f t="shared" si="3"/>
        <v>0</v>
      </c>
      <c r="AJ22" s="2">
        <v>70000</v>
      </c>
      <c r="AK22" s="163">
        <f t="shared" si="6"/>
        <v>-70000</v>
      </c>
    </row>
    <row r="23" spans="1:38">
      <c r="A23" s="163">
        <f t="shared" si="0"/>
        <v>20141.721802903325</v>
      </c>
      <c r="B23" s="64"/>
      <c r="C23" s="64"/>
      <c r="D23" s="64"/>
      <c r="E23" s="64"/>
      <c r="F23" s="72" t="s">
        <v>181</v>
      </c>
      <c r="G23" s="64">
        <v>4212</v>
      </c>
      <c r="H23" s="22">
        <f t="shared" si="7"/>
        <v>20141.721802903325</v>
      </c>
      <c r="I23" s="22">
        <v>20141.721802903325</v>
      </c>
      <c r="J23" s="22"/>
      <c r="K23" s="154"/>
      <c r="L23" s="154"/>
      <c r="M23" s="154"/>
      <c r="N23" s="154">
        <f t="shared" ref="N23:N26" si="11">+H23</f>
        <v>20141.721802903325</v>
      </c>
      <c r="O23" s="2" t="s">
        <v>875</v>
      </c>
      <c r="P23" s="233">
        <v>3562.8</v>
      </c>
      <c r="Q23" s="229" t="s">
        <v>26</v>
      </c>
      <c r="R23" s="226">
        <f t="shared" si="9"/>
        <v>0</v>
      </c>
      <c r="S23" s="222">
        <f t="shared" si="10"/>
        <v>-3562.8</v>
      </c>
      <c r="V23" s="2">
        <v>3562.8</v>
      </c>
      <c r="W23" s="2">
        <v>3562.8</v>
      </c>
      <c r="X23" s="2">
        <v>3562.8</v>
      </c>
      <c r="Y23" s="64">
        <v>4212</v>
      </c>
      <c r="Z23" s="163">
        <f>+K23+V23</f>
        <v>3562.8</v>
      </c>
      <c r="AA23" s="163">
        <f t="shared" ref="AA23:AB23" si="12">+L23+W23</f>
        <v>3562.8</v>
      </c>
      <c r="AB23" s="163">
        <f t="shared" si="12"/>
        <v>3562.8</v>
      </c>
      <c r="AG23" s="163">
        <f t="shared" si="1"/>
        <v>0</v>
      </c>
      <c r="AH23" s="163">
        <f t="shared" si="2"/>
        <v>0</v>
      </c>
      <c r="AI23" s="163">
        <f t="shared" si="3"/>
        <v>20141.721802903325</v>
      </c>
      <c r="AJ23" s="2">
        <v>25633.200000000001</v>
      </c>
      <c r="AK23" s="163">
        <f t="shared" si="6"/>
        <v>-5491.478197096676</v>
      </c>
    </row>
    <row r="24" spans="1:38">
      <c r="A24" s="163">
        <f t="shared" si="0"/>
        <v>7000</v>
      </c>
      <c r="B24" s="64"/>
      <c r="C24" s="64"/>
      <c r="D24" s="64"/>
      <c r="E24" s="64"/>
      <c r="F24" s="71" t="s">
        <v>158</v>
      </c>
      <c r="G24" s="64">
        <v>4213</v>
      </c>
      <c r="H24" s="22">
        <f t="shared" si="7"/>
        <v>7000</v>
      </c>
      <c r="I24" s="22">
        <v>7000</v>
      </c>
      <c r="J24" s="22"/>
      <c r="K24" s="154"/>
      <c r="L24" s="154"/>
      <c r="M24" s="154"/>
      <c r="N24" s="154">
        <f t="shared" si="11"/>
        <v>7000</v>
      </c>
      <c r="O24" s="2" t="s">
        <v>875</v>
      </c>
      <c r="P24" s="233">
        <v>2492.4</v>
      </c>
      <c r="Q24" s="229" t="s">
        <v>27</v>
      </c>
      <c r="R24" s="226">
        <f t="shared" si="9"/>
        <v>0</v>
      </c>
      <c r="S24" s="222">
        <f t="shared" si="10"/>
        <v>-2492.4</v>
      </c>
      <c r="V24" s="2">
        <v>2492.4</v>
      </c>
      <c r="W24" s="2">
        <v>2492.4</v>
      </c>
      <c r="X24" s="2">
        <v>2492.4</v>
      </c>
      <c r="Y24" s="64">
        <v>4213</v>
      </c>
      <c r="Z24" s="163">
        <f t="shared" ref="Z24:Z87" si="13">+K24+V24</f>
        <v>2492.4</v>
      </c>
      <c r="AA24" s="163">
        <f t="shared" ref="AA24:AA87" si="14">+L24+W24</f>
        <v>2492.4</v>
      </c>
      <c r="AB24" s="163">
        <f t="shared" ref="AB24:AB87" si="15">+M24+X24</f>
        <v>2492.4</v>
      </c>
      <c r="AG24" s="163">
        <f t="shared" si="1"/>
        <v>0</v>
      </c>
      <c r="AH24" s="163">
        <f t="shared" si="2"/>
        <v>0</v>
      </c>
      <c r="AI24" s="163">
        <f t="shared" si="3"/>
        <v>7000</v>
      </c>
      <c r="AJ24" s="2">
        <v>24310.5</v>
      </c>
      <c r="AK24" s="163">
        <f t="shared" si="6"/>
        <v>-17310.5</v>
      </c>
    </row>
    <row r="25" spans="1:38">
      <c r="A25" s="163">
        <f t="shared" si="0"/>
        <v>8000</v>
      </c>
      <c r="B25" s="64"/>
      <c r="C25" s="64"/>
      <c r="D25" s="64"/>
      <c r="E25" s="64"/>
      <c r="F25" s="71" t="s">
        <v>159</v>
      </c>
      <c r="G25" s="64">
        <v>4214</v>
      </c>
      <c r="H25" s="22">
        <f t="shared" si="7"/>
        <v>8000</v>
      </c>
      <c r="I25" s="22">
        <v>8000</v>
      </c>
      <c r="J25" s="22"/>
      <c r="K25" s="154"/>
      <c r="L25" s="154"/>
      <c r="M25" s="154"/>
      <c r="N25" s="154">
        <f t="shared" si="11"/>
        <v>8000</v>
      </c>
      <c r="O25" s="2" t="s">
        <v>875</v>
      </c>
      <c r="P25" s="233">
        <v>1149.0999999999999</v>
      </c>
      <c r="Q25" s="229" t="s">
        <v>28</v>
      </c>
      <c r="R25" s="226">
        <f t="shared" si="9"/>
        <v>0</v>
      </c>
      <c r="S25" s="222">
        <f t="shared" si="10"/>
        <v>-1149.0999999999999</v>
      </c>
      <c r="V25" s="2">
        <v>1149.0999999999999</v>
      </c>
      <c r="W25" s="2">
        <v>1149.0999999999999</v>
      </c>
      <c r="X25" s="2">
        <v>1149.0999999999999</v>
      </c>
      <c r="Y25" s="64">
        <v>4214</v>
      </c>
      <c r="Z25" s="163">
        <f t="shared" si="13"/>
        <v>1149.0999999999999</v>
      </c>
      <c r="AA25" s="163">
        <f t="shared" si="14"/>
        <v>1149.0999999999999</v>
      </c>
      <c r="AB25" s="163">
        <f t="shared" si="15"/>
        <v>1149.0999999999999</v>
      </c>
      <c r="AG25" s="163">
        <f t="shared" si="1"/>
        <v>0</v>
      </c>
      <c r="AH25" s="163">
        <f t="shared" si="2"/>
        <v>0</v>
      </c>
      <c r="AI25" s="163">
        <f t="shared" si="3"/>
        <v>8000</v>
      </c>
      <c r="AJ25" s="2">
        <v>9092.6</v>
      </c>
      <c r="AK25" s="163">
        <f t="shared" si="6"/>
        <v>-1092.6000000000004</v>
      </c>
    </row>
    <row r="26" spans="1:38">
      <c r="A26" s="163">
        <f t="shared" si="0"/>
        <v>24000</v>
      </c>
      <c r="B26" s="64"/>
      <c r="C26" s="64"/>
      <c r="D26" s="64"/>
      <c r="E26" s="64"/>
      <c r="F26" s="71" t="s">
        <v>160</v>
      </c>
      <c r="G26" s="64">
        <v>4215</v>
      </c>
      <c r="H26" s="22">
        <f t="shared" si="7"/>
        <v>24000</v>
      </c>
      <c r="I26" s="22">
        <v>24000</v>
      </c>
      <c r="J26" s="22"/>
      <c r="K26" s="154"/>
      <c r="L26" s="154"/>
      <c r="M26" s="154"/>
      <c r="N26" s="154">
        <f t="shared" si="11"/>
        <v>24000</v>
      </c>
      <c r="O26" s="2" t="s">
        <v>875</v>
      </c>
      <c r="P26" s="233">
        <v>2643.5</v>
      </c>
      <c r="Q26" s="229" t="s">
        <v>29</v>
      </c>
      <c r="R26" s="226">
        <f t="shared" si="9"/>
        <v>0</v>
      </c>
      <c r="S26" s="222">
        <f t="shared" si="10"/>
        <v>-2643.5</v>
      </c>
      <c r="V26" s="2">
        <v>2643.5</v>
      </c>
      <c r="W26" s="2">
        <v>2643.5</v>
      </c>
      <c r="X26" s="2">
        <v>2643.5</v>
      </c>
      <c r="Y26" s="64">
        <v>4215</v>
      </c>
      <c r="Z26" s="163">
        <f t="shared" si="13"/>
        <v>2643.5</v>
      </c>
      <c r="AA26" s="163">
        <f t="shared" si="14"/>
        <v>2643.5</v>
      </c>
      <c r="AB26" s="163">
        <f t="shared" si="15"/>
        <v>2643.5</v>
      </c>
      <c r="AG26" s="163">
        <f t="shared" si="1"/>
        <v>0</v>
      </c>
      <c r="AH26" s="163">
        <f t="shared" si="2"/>
        <v>0</v>
      </c>
      <c r="AI26" s="163">
        <f t="shared" si="3"/>
        <v>24000</v>
      </c>
      <c r="AJ26" s="2">
        <v>21779.5</v>
      </c>
      <c r="AK26" s="163">
        <f t="shared" si="6"/>
        <v>2220.5</v>
      </c>
    </row>
    <row r="27" spans="1:38">
      <c r="A27" s="163">
        <f t="shared" si="0"/>
        <v>3000</v>
      </c>
      <c r="B27" s="64"/>
      <c r="C27" s="64"/>
      <c r="D27" s="64"/>
      <c r="E27" s="64"/>
      <c r="F27" s="71" t="s">
        <v>599</v>
      </c>
      <c r="G27" s="64">
        <v>4216</v>
      </c>
      <c r="H27" s="22">
        <f t="shared" si="7"/>
        <v>3000</v>
      </c>
      <c r="I27" s="22">
        <v>3000</v>
      </c>
      <c r="J27" s="22"/>
      <c r="K27" s="154"/>
      <c r="L27" s="154"/>
      <c r="M27" s="154"/>
      <c r="N27" s="154">
        <f t="shared" si="8"/>
        <v>3000</v>
      </c>
      <c r="O27" s="2" t="s">
        <v>875</v>
      </c>
      <c r="P27" s="233">
        <v>2434.4</v>
      </c>
      <c r="Q27" s="229" t="s">
        <v>30</v>
      </c>
      <c r="R27" s="226">
        <f t="shared" si="9"/>
        <v>0</v>
      </c>
      <c r="S27" s="222">
        <f t="shared" si="10"/>
        <v>-2434.4</v>
      </c>
      <c r="V27" s="2">
        <v>2434.4</v>
      </c>
      <c r="W27" s="2">
        <v>2434.4</v>
      </c>
      <c r="X27" s="2">
        <v>2434.4</v>
      </c>
      <c r="Y27" s="64">
        <v>4216</v>
      </c>
      <c r="Z27" s="163">
        <f t="shared" si="13"/>
        <v>2434.4</v>
      </c>
      <c r="AA27" s="163">
        <f t="shared" si="14"/>
        <v>2434.4</v>
      </c>
      <c r="AB27" s="163">
        <f t="shared" si="15"/>
        <v>2434.4</v>
      </c>
      <c r="AG27" s="163">
        <f t="shared" si="1"/>
        <v>0</v>
      </c>
      <c r="AH27" s="163">
        <f t="shared" si="2"/>
        <v>0</v>
      </c>
      <c r="AI27" s="163">
        <f t="shared" si="3"/>
        <v>3000</v>
      </c>
      <c r="AJ27" s="2">
        <v>10934.4</v>
      </c>
      <c r="AK27" s="163">
        <f t="shared" si="6"/>
        <v>-7934.4</v>
      </c>
    </row>
    <row r="28" spans="1:38">
      <c r="A28" s="163">
        <f t="shared" si="0"/>
        <v>0</v>
      </c>
      <c r="B28" s="64"/>
      <c r="C28" s="64"/>
      <c r="D28" s="64"/>
      <c r="E28" s="64"/>
      <c r="F28" s="71" t="s">
        <v>161</v>
      </c>
      <c r="G28" s="64">
        <v>4217</v>
      </c>
      <c r="H28" s="22">
        <f t="shared" si="7"/>
        <v>0</v>
      </c>
      <c r="I28" s="22">
        <v>0</v>
      </c>
      <c r="J28" s="22"/>
      <c r="K28" s="154"/>
      <c r="L28" s="154"/>
      <c r="M28" s="154"/>
      <c r="N28" s="154">
        <f t="shared" si="8"/>
        <v>0</v>
      </c>
      <c r="O28" s="2" t="s">
        <v>875</v>
      </c>
      <c r="P28" s="233"/>
      <c r="Q28" s="229"/>
      <c r="R28" s="226">
        <f t="shared" si="9"/>
        <v>4217</v>
      </c>
      <c r="S28" s="222">
        <f t="shared" si="10"/>
        <v>0</v>
      </c>
      <c r="Y28" s="64">
        <v>4217</v>
      </c>
      <c r="Z28" s="163">
        <f t="shared" si="13"/>
        <v>0</v>
      </c>
      <c r="AA28" s="163">
        <f t="shared" si="14"/>
        <v>0</v>
      </c>
      <c r="AB28" s="163">
        <f t="shared" si="15"/>
        <v>0</v>
      </c>
      <c r="AG28" s="163">
        <f t="shared" si="1"/>
        <v>0</v>
      </c>
      <c r="AH28" s="163">
        <f t="shared" si="2"/>
        <v>0</v>
      </c>
      <c r="AI28" s="163">
        <f t="shared" si="3"/>
        <v>0</v>
      </c>
      <c r="AJ28" s="2">
        <v>0</v>
      </c>
      <c r="AK28" s="163">
        <f t="shared" si="6"/>
        <v>0</v>
      </c>
    </row>
    <row r="29" spans="1:38">
      <c r="A29" s="163">
        <f t="shared" si="0"/>
        <v>1600</v>
      </c>
      <c r="B29" s="64"/>
      <c r="C29" s="64"/>
      <c r="D29" s="64"/>
      <c r="E29" s="64"/>
      <c r="F29" s="71" t="s">
        <v>162</v>
      </c>
      <c r="G29" s="64">
        <v>4221</v>
      </c>
      <c r="H29" s="22">
        <f t="shared" si="7"/>
        <v>1600</v>
      </c>
      <c r="I29" s="22">
        <v>1600</v>
      </c>
      <c r="J29" s="22"/>
      <c r="K29" s="154"/>
      <c r="L29" s="154"/>
      <c r="M29" s="154"/>
      <c r="N29" s="154">
        <f t="shared" si="8"/>
        <v>1600</v>
      </c>
      <c r="O29" s="2" t="s">
        <v>875</v>
      </c>
      <c r="P29" s="233"/>
      <c r="Q29" s="229" t="s">
        <v>747</v>
      </c>
      <c r="R29" s="226">
        <f t="shared" si="9"/>
        <v>0</v>
      </c>
      <c r="S29" s="222">
        <f t="shared" si="10"/>
        <v>0</v>
      </c>
      <c r="Y29" s="64">
        <v>4221</v>
      </c>
      <c r="Z29" s="163">
        <f t="shared" si="13"/>
        <v>0</v>
      </c>
      <c r="AA29" s="163">
        <f t="shared" si="14"/>
        <v>0</v>
      </c>
      <c r="AB29" s="163">
        <f t="shared" si="15"/>
        <v>0</v>
      </c>
      <c r="AG29" s="163">
        <f t="shared" si="1"/>
        <v>0</v>
      </c>
      <c r="AH29" s="163">
        <f t="shared" si="2"/>
        <v>0</v>
      </c>
      <c r="AI29" s="163">
        <f t="shared" si="3"/>
        <v>1600</v>
      </c>
      <c r="AJ29" s="2">
        <v>2516</v>
      </c>
      <c r="AK29" s="163">
        <f t="shared" si="6"/>
        <v>-916</v>
      </c>
    </row>
    <row r="30" spans="1:38">
      <c r="A30" s="163">
        <f t="shared" si="0"/>
        <v>2000</v>
      </c>
      <c r="B30" s="64"/>
      <c r="C30" s="64"/>
      <c r="D30" s="64"/>
      <c r="E30" s="64"/>
      <c r="F30" s="71" t="s">
        <v>882</v>
      </c>
      <c r="G30" s="64">
        <v>4222</v>
      </c>
      <c r="H30" s="22">
        <f t="shared" si="7"/>
        <v>2000</v>
      </c>
      <c r="I30" s="22">
        <v>2000</v>
      </c>
      <c r="J30" s="22"/>
      <c r="K30" s="154"/>
      <c r="L30" s="154"/>
      <c r="M30" s="154"/>
      <c r="N30" s="154">
        <f t="shared" si="8"/>
        <v>2000</v>
      </c>
      <c r="O30" s="2" t="s">
        <v>875</v>
      </c>
      <c r="P30" s="233"/>
      <c r="Q30" s="229"/>
      <c r="R30" s="226">
        <f t="shared" si="9"/>
        <v>4222</v>
      </c>
      <c r="S30" s="222">
        <f t="shared" si="10"/>
        <v>0</v>
      </c>
      <c r="Y30" s="64">
        <v>4222</v>
      </c>
      <c r="Z30" s="163">
        <f t="shared" si="13"/>
        <v>0</v>
      </c>
      <c r="AA30" s="163">
        <f t="shared" si="14"/>
        <v>0</v>
      </c>
      <c r="AB30" s="163">
        <f t="shared" si="15"/>
        <v>0</v>
      </c>
      <c r="AG30" s="163">
        <f t="shared" si="1"/>
        <v>0</v>
      </c>
      <c r="AH30" s="163">
        <f t="shared" si="2"/>
        <v>0</v>
      </c>
      <c r="AI30" s="163">
        <f t="shared" si="3"/>
        <v>2000</v>
      </c>
      <c r="AJ30" s="2">
        <v>1000</v>
      </c>
      <c r="AK30" s="163">
        <f t="shared" si="6"/>
        <v>1000</v>
      </c>
    </row>
    <row r="31" spans="1:38">
      <c r="A31" s="163">
        <f t="shared" si="0"/>
        <v>22000</v>
      </c>
      <c r="B31" s="64"/>
      <c r="C31" s="64"/>
      <c r="D31" s="64"/>
      <c r="E31" s="64"/>
      <c r="F31" s="71" t="s">
        <v>873</v>
      </c>
      <c r="G31" s="64" t="s">
        <v>35</v>
      </c>
      <c r="H31" s="22">
        <f t="shared" si="7"/>
        <v>22000</v>
      </c>
      <c r="I31" s="22">
        <v>22000</v>
      </c>
      <c r="J31" s="22"/>
      <c r="K31" s="154"/>
      <c r="L31" s="154"/>
      <c r="M31" s="154"/>
      <c r="N31" s="154">
        <f t="shared" si="8"/>
        <v>22000</v>
      </c>
      <c r="O31" s="2" t="s">
        <v>875</v>
      </c>
      <c r="P31" s="233"/>
      <c r="Q31" s="229"/>
      <c r="R31" s="226">
        <f t="shared" si="9"/>
        <v>4232</v>
      </c>
      <c r="S31" s="222">
        <f t="shared" si="10"/>
        <v>0</v>
      </c>
      <c r="Y31" s="64" t="s">
        <v>35</v>
      </c>
      <c r="Z31" s="163">
        <f t="shared" si="13"/>
        <v>0</v>
      </c>
      <c r="AA31" s="163">
        <f t="shared" si="14"/>
        <v>0</v>
      </c>
      <c r="AB31" s="163">
        <f t="shared" si="15"/>
        <v>0</v>
      </c>
      <c r="AG31" s="163">
        <f t="shared" si="1"/>
        <v>0</v>
      </c>
      <c r="AH31" s="163">
        <f t="shared" si="2"/>
        <v>0</v>
      </c>
      <c r="AI31" s="163">
        <f t="shared" si="3"/>
        <v>22000</v>
      </c>
      <c r="AJ31" s="2">
        <v>18000</v>
      </c>
      <c r="AK31" s="163">
        <f t="shared" si="6"/>
        <v>4000</v>
      </c>
    </row>
    <row r="32" spans="1:38">
      <c r="A32" s="163">
        <f t="shared" si="0"/>
        <v>4000</v>
      </c>
      <c r="B32" s="64"/>
      <c r="C32" s="64"/>
      <c r="D32" s="64"/>
      <c r="E32" s="64"/>
      <c r="F32" s="71" t="s">
        <v>163</v>
      </c>
      <c r="G32" s="64">
        <v>4234</v>
      </c>
      <c r="H32" s="22">
        <f t="shared" si="7"/>
        <v>4000</v>
      </c>
      <c r="I32" s="22">
        <v>4000</v>
      </c>
      <c r="J32" s="22"/>
      <c r="K32" s="154"/>
      <c r="L32" s="154"/>
      <c r="M32" s="154"/>
      <c r="N32" s="154">
        <f t="shared" si="8"/>
        <v>4000</v>
      </c>
      <c r="O32" s="2" t="s">
        <v>875</v>
      </c>
      <c r="P32" s="233">
        <v>373.2</v>
      </c>
      <c r="Q32" s="229" t="s">
        <v>37</v>
      </c>
      <c r="R32" s="226">
        <f t="shared" si="9"/>
        <v>0</v>
      </c>
      <c r="S32" s="222">
        <f t="shared" si="10"/>
        <v>-373.2</v>
      </c>
      <c r="V32" s="2">
        <v>373.2</v>
      </c>
      <c r="W32" s="2">
        <v>373.2</v>
      </c>
      <c r="X32" s="2">
        <v>373.2</v>
      </c>
      <c r="Y32" s="64">
        <v>4234</v>
      </c>
      <c r="Z32" s="163">
        <f t="shared" si="13"/>
        <v>373.2</v>
      </c>
      <c r="AA32" s="163">
        <f t="shared" si="14"/>
        <v>373.2</v>
      </c>
      <c r="AB32" s="163">
        <f t="shared" si="15"/>
        <v>373.2</v>
      </c>
      <c r="AG32" s="163">
        <f t="shared" si="1"/>
        <v>0</v>
      </c>
      <c r="AH32" s="163">
        <f t="shared" si="2"/>
        <v>0</v>
      </c>
      <c r="AI32" s="163">
        <f t="shared" si="3"/>
        <v>4000</v>
      </c>
      <c r="AJ32" s="2">
        <v>6669</v>
      </c>
      <c r="AK32" s="163">
        <f t="shared" si="6"/>
        <v>-2669</v>
      </c>
    </row>
    <row r="33" spans="1:37">
      <c r="A33" s="163">
        <f t="shared" si="0"/>
        <v>15000</v>
      </c>
      <c r="B33" s="64"/>
      <c r="C33" s="64"/>
      <c r="D33" s="64"/>
      <c r="E33" s="64"/>
      <c r="F33" s="71" t="s">
        <v>164</v>
      </c>
      <c r="G33" s="64">
        <v>4237</v>
      </c>
      <c r="H33" s="22">
        <f t="shared" si="7"/>
        <v>15000</v>
      </c>
      <c r="I33" s="22">
        <v>15000</v>
      </c>
      <c r="J33" s="22"/>
      <c r="K33" s="154"/>
      <c r="L33" s="154"/>
      <c r="M33" s="154"/>
      <c r="N33" s="154">
        <f t="shared" si="8"/>
        <v>15000</v>
      </c>
      <c r="O33" s="2" t="s">
        <v>875</v>
      </c>
      <c r="P33" s="233">
        <v>308.2</v>
      </c>
      <c r="Q33" s="229" t="s">
        <v>39</v>
      </c>
      <c r="R33" s="226">
        <f t="shared" si="9"/>
        <v>0</v>
      </c>
      <c r="S33" s="222">
        <f t="shared" si="10"/>
        <v>-308.2</v>
      </c>
      <c r="V33" s="2">
        <v>308.2</v>
      </c>
      <c r="W33" s="2">
        <v>308.2</v>
      </c>
      <c r="X33" s="2">
        <v>308.2</v>
      </c>
      <c r="Y33" s="64">
        <v>4237</v>
      </c>
      <c r="Z33" s="163">
        <f t="shared" si="13"/>
        <v>308.2</v>
      </c>
      <c r="AA33" s="163">
        <f t="shared" si="14"/>
        <v>308.2</v>
      </c>
      <c r="AB33" s="163">
        <f t="shared" si="15"/>
        <v>308.2</v>
      </c>
      <c r="AG33" s="163">
        <f t="shared" si="1"/>
        <v>0</v>
      </c>
      <c r="AH33" s="163">
        <f t="shared" si="2"/>
        <v>0</v>
      </c>
      <c r="AI33" s="163">
        <f t="shared" si="3"/>
        <v>15000</v>
      </c>
      <c r="AJ33" s="2">
        <v>16308.2</v>
      </c>
      <c r="AK33" s="163">
        <f t="shared" si="6"/>
        <v>-1308.2000000000007</v>
      </c>
    </row>
    <row r="34" spans="1:37">
      <c r="A34" s="163">
        <f t="shared" si="0"/>
        <v>10000</v>
      </c>
      <c r="B34" s="64"/>
      <c r="C34" s="64"/>
      <c r="D34" s="64"/>
      <c r="E34" s="64"/>
      <c r="F34" s="71" t="s">
        <v>165</v>
      </c>
      <c r="G34" s="64">
        <v>4239</v>
      </c>
      <c r="H34" s="22">
        <f t="shared" si="7"/>
        <v>10000</v>
      </c>
      <c r="I34" s="22">
        <v>10000</v>
      </c>
      <c r="J34" s="22"/>
      <c r="K34" s="154"/>
      <c r="L34" s="154"/>
      <c r="M34" s="154"/>
      <c r="N34" s="154">
        <f t="shared" si="8"/>
        <v>10000</v>
      </c>
      <c r="O34" s="2" t="s">
        <v>875</v>
      </c>
      <c r="P34" s="233">
        <v>291.10000000000002</v>
      </c>
      <c r="Q34" s="229" t="s">
        <v>40</v>
      </c>
      <c r="R34" s="226">
        <f t="shared" si="9"/>
        <v>0</v>
      </c>
      <c r="S34" s="222">
        <f t="shared" si="10"/>
        <v>-291.10000000000002</v>
      </c>
      <c r="V34" s="2">
        <v>291.10000000000002</v>
      </c>
      <c r="W34" s="2">
        <v>291.10000000000002</v>
      </c>
      <c r="X34" s="2">
        <v>291.10000000000002</v>
      </c>
      <c r="Y34" s="64">
        <v>4239</v>
      </c>
      <c r="Z34" s="163">
        <f t="shared" si="13"/>
        <v>291.10000000000002</v>
      </c>
      <c r="AA34" s="163">
        <f t="shared" si="14"/>
        <v>291.10000000000002</v>
      </c>
      <c r="AB34" s="163">
        <f t="shared" si="15"/>
        <v>291.10000000000002</v>
      </c>
      <c r="AG34" s="163">
        <f t="shared" si="1"/>
        <v>0</v>
      </c>
      <c r="AH34" s="163">
        <f t="shared" si="2"/>
        <v>0</v>
      </c>
      <c r="AI34" s="163">
        <f t="shared" si="3"/>
        <v>10000</v>
      </c>
      <c r="AJ34" s="2">
        <v>8291.1</v>
      </c>
      <c r="AK34" s="163">
        <f t="shared" si="6"/>
        <v>1708.8999999999996</v>
      </c>
    </row>
    <row r="35" spans="1:37">
      <c r="A35" s="163">
        <f t="shared" si="0"/>
        <v>45000</v>
      </c>
      <c r="B35" s="64"/>
      <c r="C35" s="64"/>
      <c r="D35" s="64"/>
      <c r="E35" s="64"/>
      <c r="F35" s="71" t="s">
        <v>166</v>
      </c>
      <c r="G35" s="64">
        <v>4241</v>
      </c>
      <c r="H35" s="22">
        <f t="shared" si="7"/>
        <v>45000</v>
      </c>
      <c r="I35" s="22">
        <v>45000</v>
      </c>
      <c r="J35" s="22"/>
      <c r="K35" s="154"/>
      <c r="L35" s="154"/>
      <c r="M35" s="154"/>
      <c r="N35" s="154">
        <f t="shared" si="8"/>
        <v>45000</v>
      </c>
      <c r="O35" s="2" t="s">
        <v>875</v>
      </c>
      <c r="P35" s="233">
        <v>2167.3000000000002</v>
      </c>
      <c r="Q35" s="229" t="s">
        <v>41</v>
      </c>
      <c r="R35" s="226">
        <f t="shared" si="9"/>
        <v>0</v>
      </c>
      <c r="S35" s="222">
        <f t="shared" si="10"/>
        <v>-2167.3000000000002</v>
      </c>
      <c r="V35" s="2">
        <v>2167.3000000000002</v>
      </c>
      <c r="W35" s="2">
        <v>2167.3000000000002</v>
      </c>
      <c r="X35" s="2">
        <v>2167.3000000000002</v>
      </c>
      <c r="Y35" s="64">
        <v>4241</v>
      </c>
      <c r="Z35" s="163">
        <f t="shared" si="13"/>
        <v>2167.3000000000002</v>
      </c>
      <c r="AA35" s="163">
        <f t="shared" si="14"/>
        <v>2167.3000000000002</v>
      </c>
      <c r="AB35" s="163">
        <f t="shared" si="15"/>
        <v>2167.3000000000002</v>
      </c>
      <c r="AG35" s="163">
        <f t="shared" si="1"/>
        <v>0</v>
      </c>
      <c r="AH35" s="163">
        <f t="shared" si="2"/>
        <v>0</v>
      </c>
      <c r="AI35" s="163">
        <f t="shared" si="3"/>
        <v>45000</v>
      </c>
      <c r="AJ35" s="2">
        <v>20167.3</v>
      </c>
      <c r="AK35" s="163">
        <f t="shared" si="6"/>
        <v>24832.7</v>
      </c>
    </row>
    <row r="36" spans="1:37" ht="27">
      <c r="A36" s="163">
        <f t="shared" si="0"/>
        <v>0</v>
      </c>
      <c r="B36" s="64"/>
      <c r="C36" s="64"/>
      <c r="D36" s="64"/>
      <c r="E36" s="64"/>
      <c r="F36" s="71" t="s">
        <v>874</v>
      </c>
      <c r="G36" s="64" t="s">
        <v>42</v>
      </c>
      <c r="H36" s="22">
        <f t="shared" si="7"/>
        <v>0</v>
      </c>
      <c r="I36" s="22">
        <v>0</v>
      </c>
      <c r="J36" s="22"/>
      <c r="K36" s="154"/>
      <c r="L36" s="154"/>
      <c r="M36" s="154"/>
      <c r="N36" s="154">
        <f t="shared" si="8"/>
        <v>0</v>
      </c>
      <c r="O36" s="2" t="s">
        <v>875</v>
      </c>
      <c r="P36" s="233"/>
      <c r="Q36" s="229"/>
      <c r="R36" s="226">
        <f t="shared" si="9"/>
        <v>4251</v>
      </c>
      <c r="S36" s="222">
        <f t="shared" si="10"/>
        <v>0</v>
      </c>
      <c r="Y36" s="64" t="s">
        <v>42</v>
      </c>
      <c r="Z36" s="163">
        <f t="shared" si="13"/>
        <v>0</v>
      </c>
      <c r="AA36" s="163">
        <f t="shared" si="14"/>
        <v>0</v>
      </c>
      <c r="AB36" s="163">
        <f t="shared" si="15"/>
        <v>0</v>
      </c>
      <c r="AG36" s="163">
        <f t="shared" si="1"/>
        <v>0</v>
      </c>
      <c r="AH36" s="163">
        <f t="shared" si="2"/>
        <v>0</v>
      </c>
      <c r="AI36" s="163">
        <f t="shared" si="3"/>
        <v>0</v>
      </c>
      <c r="AJ36" s="2">
        <v>0</v>
      </c>
      <c r="AK36" s="163">
        <f t="shared" si="6"/>
        <v>0</v>
      </c>
    </row>
    <row r="37" spans="1:37" ht="27">
      <c r="A37" s="163">
        <f t="shared" si="0"/>
        <v>1500</v>
      </c>
      <c r="B37" s="64"/>
      <c r="C37" s="64"/>
      <c r="D37" s="64"/>
      <c r="E37" s="64"/>
      <c r="F37" s="71" t="s">
        <v>883</v>
      </c>
      <c r="G37" s="64">
        <v>4252</v>
      </c>
      <c r="H37" s="22">
        <f t="shared" si="7"/>
        <v>1500</v>
      </c>
      <c r="I37" s="22">
        <v>1500</v>
      </c>
      <c r="J37" s="22"/>
      <c r="K37" s="154"/>
      <c r="L37" s="154"/>
      <c r="M37" s="154"/>
      <c r="N37" s="154">
        <f t="shared" si="8"/>
        <v>1500</v>
      </c>
      <c r="O37" s="2" t="s">
        <v>875</v>
      </c>
      <c r="P37" s="233"/>
      <c r="Q37" s="229" t="s">
        <v>43</v>
      </c>
      <c r="R37" s="226">
        <f t="shared" si="9"/>
        <v>0</v>
      </c>
      <c r="S37" s="222">
        <f t="shared" si="10"/>
        <v>0</v>
      </c>
      <c r="Y37" s="64">
        <v>4252</v>
      </c>
      <c r="Z37" s="163">
        <f t="shared" si="13"/>
        <v>0</v>
      </c>
      <c r="AA37" s="163">
        <f t="shared" si="14"/>
        <v>0</v>
      </c>
      <c r="AB37" s="163">
        <f t="shared" si="15"/>
        <v>0</v>
      </c>
      <c r="AG37" s="163">
        <f t="shared" si="1"/>
        <v>0</v>
      </c>
      <c r="AH37" s="163">
        <f t="shared" si="2"/>
        <v>0</v>
      </c>
      <c r="AI37" s="163">
        <f t="shared" si="3"/>
        <v>1500</v>
      </c>
      <c r="AJ37" s="2">
        <v>2000</v>
      </c>
      <c r="AK37" s="163">
        <f t="shared" si="6"/>
        <v>-500</v>
      </c>
    </row>
    <row r="38" spans="1:37">
      <c r="A38" s="163">
        <f t="shared" si="0"/>
        <v>6000</v>
      </c>
      <c r="B38" s="64"/>
      <c r="C38" s="64"/>
      <c r="D38" s="64"/>
      <c r="E38" s="64"/>
      <c r="F38" s="71" t="s">
        <v>412</v>
      </c>
      <c r="G38" s="64">
        <v>4261</v>
      </c>
      <c r="H38" s="22">
        <f t="shared" si="7"/>
        <v>6000</v>
      </c>
      <c r="I38" s="22">
        <v>6000</v>
      </c>
      <c r="J38" s="22"/>
      <c r="K38" s="154"/>
      <c r="L38" s="154"/>
      <c r="M38" s="154"/>
      <c r="N38" s="154">
        <f t="shared" si="8"/>
        <v>6000</v>
      </c>
      <c r="O38" s="2" t="s">
        <v>875</v>
      </c>
      <c r="P38" s="233"/>
      <c r="Q38" s="229"/>
      <c r="R38" s="226">
        <f t="shared" si="9"/>
        <v>4261</v>
      </c>
      <c r="S38" s="222">
        <f t="shared" si="10"/>
        <v>0</v>
      </c>
      <c r="Y38" s="64">
        <v>4261</v>
      </c>
      <c r="Z38" s="163">
        <f t="shared" si="13"/>
        <v>0</v>
      </c>
      <c r="AA38" s="163">
        <f t="shared" si="14"/>
        <v>0</v>
      </c>
      <c r="AB38" s="163">
        <f t="shared" si="15"/>
        <v>0</v>
      </c>
      <c r="AG38" s="163">
        <f t="shared" si="1"/>
        <v>0</v>
      </c>
      <c r="AH38" s="163">
        <f t="shared" si="2"/>
        <v>0</v>
      </c>
      <c r="AI38" s="163">
        <f t="shared" si="3"/>
        <v>6000</v>
      </c>
      <c r="AJ38" s="2">
        <v>5000</v>
      </c>
      <c r="AK38" s="163">
        <f t="shared" si="6"/>
        <v>1000</v>
      </c>
    </row>
    <row r="39" spans="1:37">
      <c r="A39" s="163">
        <f t="shared" si="0"/>
        <v>15000</v>
      </c>
      <c r="B39" s="64"/>
      <c r="C39" s="64"/>
      <c r="D39" s="64"/>
      <c r="E39" s="64"/>
      <c r="F39" s="71" t="s">
        <v>167</v>
      </c>
      <c r="G39" s="64">
        <v>4264</v>
      </c>
      <c r="H39" s="22">
        <f t="shared" si="7"/>
        <v>15000</v>
      </c>
      <c r="I39" s="22">
        <v>15000</v>
      </c>
      <c r="J39" s="22"/>
      <c r="K39" s="154"/>
      <c r="L39" s="154"/>
      <c r="M39" s="154"/>
      <c r="N39" s="154">
        <f t="shared" si="8"/>
        <v>15000</v>
      </c>
      <c r="O39" s="2" t="s">
        <v>875</v>
      </c>
      <c r="P39" s="233">
        <v>210.1</v>
      </c>
      <c r="Q39" s="229" t="s">
        <v>47</v>
      </c>
      <c r="R39" s="226">
        <f t="shared" si="9"/>
        <v>0</v>
      </c>
      <c r="S39" s="222">
        <f t="shared" si="10"/>
        <v>-210.1</v>
      </c>
      <c r="V39" s="2">
        <v>210.1</v>
      </c>
      <c r="W39" s="2">
        <v>210.1</v>
      </c>
      <c r="X39" s="2">
        <v>210.1</v>
      </c>
      <c r="Y39" s="64">
        <v>4264</v>
      </c>
      <c r="Z39" s="163">
        <f t="shared" si="13"/>
        <v>210.1</v>
      </c>
      <c r="AA39" s="163">
        <f t="shared" si="14"/>
        <v>210.1</v>
      </c>
      <c r="AB39" s="163">
        <f t="shared" si="15"/>
        <v>210.1</v>
      </c>
      <c r="AG39" s="163">
        <f t="shared" si="1"/>
        <v>0</v>
      </c>
      <c r="AH39" s="163">
        <f t="shared" si="2"/>
        <v>0</v>
      </c>
      <c r="AI39" s="163">
        <f t="shared" si="3"/>
        <v>15000</v>
      </c>
      <c r="AJ39" s="2">
        <v>26210.1</v>
      </c>
      <c r="AK39" s="163">
        <f t="shared" si="6"/>
        <v>-11210.099999999999</v>
      </c>
    </row>
    <row r="40" spans="1:37">
      <c r="A40" s="163">
        <f t="shared" si="0"/>
        <v>11000</v>
      </c>
      <c r="B40" s="64"/>
      <c r="C40" s="64"/>
      <c r="D40" s="64"/>
      <c r="E40" s="64"/>
      <c r="F40" s="71" t="s">
        <v>168</v>
      </c>
      <c r="G40" s="64">
        <v>4269</v>
      </c>
      <c r="H40" s="22">
        <f t="shared" si="7"/>
        <v>11000</v>
      </c>
      <c r="I40" s="22">
        <v>11000</v>
      </c>
      <c r="J40" s="22"/>
      <c r="K40" s="154"/>
      <c r="L40" s="154"/>
      <c r="M40" s="154"/>
      <c r="N40" s="154">
        <f t="shared" si="8"/>
        <v>11000</v>
      </c>
      <c r="O40" s="2" t="s">
        <v>875</v>
      </c>
      <c r="P40" s="233">
        <v>659.9</v>
      </c>
      <c r="Q40" s="229" t="s">
        <v>51</v>
      </c>
      <c r="R40" s="226">
        <f t="shared" si="9"/>
        <v>0</v>
      </c>
      <c r="S40" s="222">
        <f t="shared" si="10"/>
        <v>-659.9</v>
      </c>
      <c r="V40" s="2">
        <v>659.9</v>
      </c>
      <c r="W40" s="2">
        <v>659.9</v>
      </c>
      <c r="X40" s="2">
        <v>659.9</v>
      </c>
      <c r="Y40" s="64">
        <v>4269</v>
      </c>
      <c r="Z40" s="163">
        <f t="shared" si="13"/>
        <v>659.9</v>
      </c>
      <c r="AA40" s="163">
        <f t="shared" si="14"/>
        <v>659.9</v>
      </c>
      <c r="AB40" s="163">
        <f t="shared" si="15"/>
        <v>659.9</v>
      </c>
      <c r="AG40" s="163">
        <f t="shared" si="1"/>
        <v>0</v>
      </c>
      <c r="AH40" s="163">
        <f t="shared" si="2"/>
        <v>0</v>
      </c>
      <c r="AI40" s="163">
        <f t="shared" si="3"/>
        <v>11000</v>
      </c>
      <c r="AJ40" s="2">
        <v>11159.9</v>
      </c>
      <c r="AK40" s="163">
        <f t="shared" si="6"/>
        <v>-159.89999999999964</v>
      </c>
    </row>
    <row r="41" spans="1:37" ht="40.5" customHeight="1">
      <c r="A41" s="163">
        <f t="shared" si="0"/>
        <v>3000</v>
      </c>
      <c r="B41" s="64"/>
      <c r="C41" s="64"/>
      <c r="D41" s="64"/>
      <c r="E41" s="64"/>
      <c r="F41" s="71" t="s">
        <v>169</v>
      </c>
      <c r="G41" s="64">
        <v>4823</v>
      </c>
      <c r="H41" s="22">
        <f t="shared" si="7"/>
        <v>3000</v>
      </c>
      <c r="I41" s="22">
        <v>3000</v>
      </c>
      <c r="J41" s="22"/>
      <c r="K41" s="154"/>
      <c r="L41" s="154"/>
      <c r="M41" s="154"/>
      <c r="N41" s="154">
        <f t="shared" si="8"/>
        <v>3000</v>
      </c>
      <c r="O41" s="2" t="s">
        <v>875</v>
      </c>
      <c r="P41" s="233">
        <v>50</v>
      </c>
      <c r="Q41" s="229" t="s">
        <v>82</v>
      </c>
      <c r="R41" s="226">
        <f t="shared" si="9"/>
        <v>0</v>
      </c>
      <c r="S41" s="222">
        <f t="shared" si="10"/>
        <v>-50</v>
      </c>
      <c r="V41" s="2">
        <v>50</v>
      </c>
      <c r="W41" s="2">
        <v>50</v>
      </c>
      <c r="X41" s="2">
        <v>50</v>
      </c>
      <c r="Y41" s="64">
        <v>4823</v>
      </c>
      <c r="Z41" s="163">
        <f t="shared" si="13"/>
        <v>50</v>
      </c>
      <c r="AA41" s="163">
        <f t="shared" si="14"/>
        <v>50</v>
      </c>
      <c r="AB41" s="163">
        <f t="shared" si="15"/>
        <v>50</v>
      </c>
      <c r="AG41" s="163">
        <f t="shared" si="1"/>
        <v>0</v>
      </c>
      <c r="AH41" s="163">
        <f t="shared" si="2"/>
        <v>0</v>
      </c>
      <c r="AI41" s="163">
        <f t="shared" si="3"/>
        <v>3000</v>
      </c>
      <c r="AJ41" s="2">
        <v>4550</v>
      </c>
      <c r="AK41" s="163">
        <f t="shared" si="6"/>
        <v>-1550</v>
      </c>
    </row>
    <row r="42" spans="1:37">
      <c r="A42" s="163">
        <f t="shared" si="0"/>
        <v>0</v>
      </c>
      <c r="B42" s="64"/>
      <c r="C42" s="64"/>
      <c r="D42" s="64"/>
      <c r="E42" s="64"/>
      <c r="F42" s="71" t="s">
        <v>170</v>
      </c>
      <c r="G42" s="64">
        <v>4861</v>
      </c>
      <c r="H42" s="22">
        <v>0</v>
      </c>
      <c r="I42" s="22"/>
      <c r="J42" s="22"/>
      <c r="K42" s="154"/>
      <c r="L42" s="154"/>
      <c r="M42" s="154"/>
      <c r="N42" s="154">
        <f t="shared" si="8"/>
        <v>0</v>
      </c>
      <c r="O42" s="2" t="s">
        <v>875</v>
      </c>
      <c r="P42" s="233"/>
      <c r="Q42" s="229"/>
      <c r="R42" s="226">
        <f t="shared" si="9"/>
        <v>4861</v>
      </c>
      <c r="S42" s="222">
        <f t="shared" si="10"/>
        <v>0</v>
      </c>
      <c r="Y42" s="64">
        <v>4861</v>
      </c>
      <c r="Z42" s="163">
        <f t="shared" si="13"/>
        <v>0</v>
      </c>
      <c r="AA42" s="163">
        <f t="shared" si="14"/>
        <v>0</v>
      </c>
      <c r="AB42" s="163">
        <f t="shared" si="15"/>
        <v>0</v>
      </c>
      <c r="AG42" s="163">
        <f t="shared" si="1"/>
        <v>0</v>
      </c>
      <c r="AH42" s="163">
        <f t="shared" si="2"/>
        <v>0</v>
      </c>
      <c r="AI42" s="163">
        <f t="shared" si="3"/>
        <v>0</v>
      </c>
      <c r="AK42" s="163">
        <f t="shared" si="6"/>
        <v>0</v>
      </c>
    </row>
    <row r="43" spans="1:37">
      <c r="A43" s="163">
        <f t="shared" si="0"/>
        <v>0</v>
      </c>
      <c r="B43" s="64"/>
      <c r="C43" s="64"/>
      <c r="D43" s="64"/>
      <c r="E43" s="64"/>
      <c r="F43" s="71" t="s">
        <v>171</v>
      </c>
      <c r="G43" s="64">
        <v>5111</v>
      </c>
      <c r="H43" s="22">
        <v>0</v>
      </c>
      <c r="I43" s="22"/>
      <c r="J43" s="22"/>
      <c r="K43" s="154"/>
      <c r="L43" s="154"/>
      <c r="M43" s="154"/>
      <c r="N43" s="154">
        <f t="shared" si="8"/>
        <v>0</v>
      </c>
      <c r="O43" s="2" t="s">
        <v>875</v>
      </c>
      <c r="P43" s="233"/>
      <c r="Q43" s="229"/>
      <c r="R43" s="226">
        <f t="shared" si="9"/>
        <v>5111</v>
      </c>
      <c r="S43" s="222">
        <f t="shared" si="10"/>
        <v>0</v>
      </c>
      <c r="Y43" s="64">
        <v>5111</v>
      </c>
      <c r="Z43" s="163">
        <f t="shared" si="13"/>
        <v>0</v>
      </c>
      <c r="AA43" s="163">
        <f t="shared" si="14"/>
        <v>0</v>
      </c>
      <c r="AB43" s="163">
        <f t="shared" si="15"/>
        <v>0</v>
      </c>
      <c r="AG43" s="163">
        <f t="shared" si="1"/>
        <v>0</v>
      </c>
      <c r="AH43" s="163">
        <f t="shared" si="2"/>
        <v>0</v>
      </c>
      <c r="AI43" s="163">
        <f t="shared" si="3"/>
        <v>0</v>
      </c>
      <c r="AK43" s="163">
        <f t="shared" si="6"/>
        <v>0</v>
      </c>
    </row>
    <row r="44" spans="1:37" ht="27">
      <c r="A44" s="163">
        <f t="shared" si="0"/>
        <v>4000</v>
      </c>
      <c r="B44" s="64"/>
      <c r="C44" s="64"/>
      <c r="D44" s="64"/>
      <c r="E44" s="64"/>
      <c r="F44" s="71" t="s">
        <v>605</v>
      </c>
      <c r="G44" s="64" t="s">
        <v>92</v>
      </c>
      <c r="H44" s="22">
        <f t="shared" ref="H44:H50" si="16">SUM(I44:J44)</f>
        <v>4000</v>
      </c>
      <c r="I44" s="22"/>
      <c r="J44" s="22">
        <v>4000</v>
      </c>
      <c r="K44" s="154"/>
      <c r="L44" s="154"/>
      <c r="M44" s="154"/>
      <c r="N44" s="154">
        <f t="shared" si="8"/>
        <v>4000</v>
      </c>
      <c r="O44" s="2" t="s">
        <v>875</v>
      </c>
      <c r="P44" s="234">
        <v>6317.3</v>
      </c>
      <c r="Q44" s="230">
        <v>5113</v>
      </c>
      <c r="R44" s="226">
        <f t="shared" si="9"/>
        <v>0</v>
      </c>
      <c r="S44" s="222">
        <f t="shared" si="10"/>
        <v>-6317.3</v>
      </c>
      <c r="V44" s="2">
        <v>6317.3</v>
      </c>
      <c r="W44" s="2">
        <v>6317.3</v>
      </c>
      <c r="X44" s="2">
        <v>6317.3</v>
      </c>
      <c r="Y44" s="64" t="s">
        <v>92</v>
      </c>
      <c r="Z44" s="163">
        <f t="shared" si="13"/>
        <v>6317.3</v>
      </c>
      <c r="AA44" s="163">
        <f t="shared" si="14"/>
        <v>6317.3</v>
      </c>
      <c r="AB44" s="163">
        <f t="shared" si="15"/>
        <v>6317.3</v>
      </c>
      <c r="AG44" s="163">
        <f t="shared" si="1"/>
        <v>0</v>
      </c>
      <c r="AH44" s="163">
        <f t="shared" si="2"/>
        <v>0</v>
      </c>
      <c r="AI44" s="163">
        <f t="shared" si="3"/>
        <v>4000</v>
      </c>
      <c r="AK44" s="163">
        <f t="shared" si="6"/>
        <v>0</v>
      </c>
    </row>
    <row r="45" spans="1:37">
      <c r="A45" s="163">
        <f t="shared" si="0"/>
        <v>0</v>
      </c>
      <c r="B45" s="64"/>
      <c r="C45" s="64"/>
      <c r="D45" s="64"/>
      <c r="E45" s="64"/>
      <c r="F45" s="73" t="s">
        <v>173</v>
      </c>
      <c r="G45" s="64">
        <v>5121</v>
      </c>
      <c r="H45" s="22">
        <f t="shared" si="16"/>
        <v>0</v>
      </c>
      <c r="I45" s="22"/>
      <c r="J45" s="22"/>
      <c r="K45" s="154"/>
      <c r="L45" s="154"/>
      <c r="M45" s="154"/>
      <c r="N45" s="154">
        <f t="shared" si="8"/>
        <v>0</v>
      </c>
      <c r="O45" s="2" t="s">
        <v>875</v>
      </c>
      <c r="P45" s="233"/>
      <c r="Q45" s="229"/>
      <c r="R45" s="226">
        <f t="shared" si="9"/>
        <v>5121</v>
      </c>
      <c r="S45" s="222">
        <f t="shared" si="10"/>
        <v>0</v>
      </c>
      <c r="Y45" s="64">
        <v>5121</v>
      </c>
      <c r="Z45" s="163">
        <f t="shared" si="13"/>
        <v>0</v>
      </c>
      <c r="AA45" s="163">
        <f t="shared" si="14"/>
        <v>0</v>
      </c>
      <c r="AB45" s="163">
        <f t="shared" si="15"/>
        <v>0</v>
      </c>
      <c r="AG45" s="163">
        <f t="shared" si="1"/>
        <v>0</v>
      </c>
      <c r="AH45" s="163">
        <f t="shared" si="2"/>
        <v>0</v>
      </c>
      <c r="AI45" s="163">
        <f t="shared" si="3"/>
        <v>0</v>
      </c>
      <c r="AK45" s="163">
        <f t="shared" si="6"/>
        <v>0</v>
      </c>
    </row>
    <row r="46" spans="1:37" ht="40.5" customHeight="1">
      <c r="A46" s="163">
        <f t="shared" si="0"/>
        <v>45000</v>
      </c>
      <c r="B46" s="64"/>
      <c r="C46" s="64"/>
      <c r="D46" s="64"/>
      <c r="E46" s="64"/>
      <c r="F46" s="71" t="s">
        <v>174</v>
      </c>
      <c r="G46" s="64">
        <v>5122</v>
      </c>
      <c r="H46" s="22">
        <f t="shared" si="16"/>
        <v>45000</v>
      </c>
      <c r="I46" s="22"/>
      <c r="J46" s="22">
        <v>45000</v>
      </c>
      <c r="K46" s="154"/>
      <c r="L46" s="154"/>
      <c r="M46" s="154"/>
      <c r="N46" s="154">
        <f t="shared" si="8"/>
        <v>45000</v>
      </c>
      <c r="O46" s="2" t="s">
        <v>875</v>
      </c>
      <c r="P46" s="233"/>
      <c r="Q46" s="229"/>
      <c r="R46" s="226">
        <f t="shared" si="9"/>
        <v>5122</v>
      </c>
      <c r="S46" s="222">
        <f t="shared" si="10"/>
        <v>0</v>
      </c>
      <c r="Y46" s="64">
        <v>5122</v>
      </c>
      <c r="Z46" s="163">
        <f t="shared" si="13"/>
        <v>0</v>
      </c>
      <c r="AA46" s="163">
        <f t="shared" si="14"/>
        <v>0</v>
      </c>
      <c r="AB46" s="163">
        <f t="shared" si="15"/>
        <v>0</v>
      </c>
      <c r="AG46" s="163">
        <f t="shared" si="1"/>
        <v>0</v>
      </c>
      <c r="AH46" s="163">
        <f t="shared" si="2"/>
        <v>0</v>
      </c>
      <c r="AI46" s="163">
        <f t="shared" si="3"/>
        <v>45000</v>
      </c>
      <c r="AK46" s="163">
        <f t="shared" si="6"/>
        <v>0</v>
      </c>
    </row>
    <row r="47" spans="1:37" ht="48.75" customHeight="1">
      <c r="A47" s="163">
        <f t="shared" si="0"/>
        <v>0</v>
      </c>
      <c r="B47" s="64"/>
      <c r="C47" s="64"/>
      <c r="D47" s="64"/>
      <c r="E47" s="64"/>
      <c r="F47" s="71" t="s">
        <v>604</v>
      </c>
      <c r="G47" s="64">
        <v>5132</v>
      </c>
      <c r="H47" s="22">
        <f t="shared" si="16"/>
        <v>0</v>
      </c>
      <c r="I47" s="22"/>
      <c r="J47" s="22"/>
      <c r="K47" s="154"/>
      <c r="L47" s="154"/>
      <c r="M47" s="154"/>
      <c r="N47" s="154">
        <f t="shared" si="8"/>
        <v>0</v>
      </c>
      <c r="O47" s="2" t="s">
        <v>875</v>
      </c>
      <c r="P47" s="234"/>
      <c r="Q47" s="229" t="s">
        <v>94</v>
      </c>
      <c r="R47" s="226">
        <f t="shared" si="9"/>
        <v>10</v>
      </c>
      <c r="S47" s="222">
        <f t="shared" si="10"/>
        <v>0</v>
      </c>
      <c r="Y47" s="64">
        <v>5132</v>
      </c>
      <c r="Z47" s="163">
        <f t="shared" si="13"/>
        <v>0</v>
      </c>
      <c r="AA47" s="163">
        <f t="shared" si="14"/>
        <v>0</v>
      </c>
      <c r="AB47" s="163">
        <f t="shared" si="15"/>
        <v>0</v>
      </c>
      <c r="AG47" s="163">
        <f t="shared" si="1"/>
        <v>0</v>
      </c>
      <c r="AH47" s="163">
        <f t="shared" si="2"/>
        <v>0</v>
      </c>
      <c r="AI47" s="163">
        <f t="shared" si="3"/>
        <v>0</v>
      </c>
      <c r="AK47" s="163">
        <f t="shared" si="6"/>
        <v>0</v>
      </c>
    </row>
    <row r="48" spans="1:37">
      <c r="A48" s="163">
        <f t="shared" si="0"/>
        <v>0</v>
      </c>
      <c r="B48" s="64"/>
      <c r="C48" s="64"/>
      <c r="D48" s="64"/>
      <c r="E48" s="64"/>
      <c r="F48" s="71" t="s">
        <v>548</v>
      </c>
      <c r="G48" s="64">
        <v>5129</v>
      </c>
      <c r="H48" s="22">
        <f t="shared" si="16"/>
        <v>0</v>
      </c>
      <c r="I48" s="22"/>
      <c r="J48" s="22"/>
      <c r="K48" s="154"/>
      <c r="L48" s="154"/>
      <c r="M48" s="154"/>
      <c r="N48" s="154">
        <f t="shared" si="8"/>
        <v>0</v>
      </c>
      <c r="O48" s="2" t="s">
        <v>875</v>
      </c>
      <c r="P48" s="234">
        <v>611.9</v>
      </c>
      <c r="Q48" s="230">
        <v>5129</v>
      </c>
      <c r="R48" s="226">
        <f t="shared" si="9"/>
        <v>0</v>
      </c>
      <c r="S48" s="222">
        <f t="shared" si="10"/>
        <v>-611.9</v>
      </c>
      <c r="V48" s="2">
        <v>611.9</v>
      </c>
      <c r="W48" s="2">
        <v>611.9</v>
      </c>
      <c r="X48" s="2">
        <v>611.9</v>
      </c>
      <c r="Y48" s="64">
        <v>5129</v>
      </c>
      <c r="Z48" s="163">
        <f t="shared" si="13"/>
        <v>611.9</v>
      </c>
      <c r="AA48" s="163">
        <f t="shared" si="14"/>
        <v>611.9</v>
      </c>
      <c r="AB48" s="163">
        <f t="shared" si="15"/>
        <v>611.9</v>
      </c>
      <c r="AG48" s="163">
        <f t="shared" si="1"/>
        <v>0</v>
      </c>
      <c r="AH48" s="163">
        <f t="shared" si="2"/>
        <v>0</v>
      </c>
      <c r="AI48" s="163">
        <f t="shared" si="3"/>
        <v>0</v>
      </c>
      <c r="AK48" s="163">
        <f t="shared" si="6"/>
        <v>0</v>
      </c>
    </row>
    <row r="49" spans="1:37">
      <c r="A49" s="163">
        <f t="shared" si="0"/>
        <v>0</v>
      </c>
      <c r="B49" s="64"/>
      <c r="C49" s="64"/>
      <c r="D49" s="64"/>
      <c r="E49" s="64"/>
      <c r="F49" s="71" t="s">
        <v>591</v>
      </c>
      <c r="G49" s="64" t="s">
        <v>96</v>
      </c>
      <c r="H49" s="22">
        <f t="shared" si="16"/>
        <v>0</v>
      </c>
      <c r="I49" s="22"/>
      <c r="J49" s="22"/>
      <c r="K49" s="154"/>
      <c r="L49" s="154"/>
      <c r="M49" s="154"/>
      <c r="N49" s="154">
        <f t="shared" si="8"/>
        <v>0</v>
      </c>
      <c r="S49" s="222">
        <f t="shared" si="10"/>
        <v>0</v>
      </c>
      <c r="Y49" s="64" t="s">
        <v>96</v>
      </c>
      <c r="Z49" s="163">
        <f t="shared" si="13"/>
        <v>0</v>
      </c>
      <c r="AA49" s="163">
        <f t="shared" si="14"/>
        <v>0</v>
      </c>
      <c r="AB49" s="163">
        <f t="shared" si="15"/>
        <v>0</v>
      </c>
      <c r="AG49" s="163">
        <f t="shared" si="1"/>
        <v>0</v>
      </c>
      <c r="AH49" s="163">
        <f t="shared" si="2"/>
        <v>0</v>
      </c>
      <c r="AI49" s="163">
        <f t="shared" si="3"/>
        <v>0</v>
      </c>
      <c r="AK49" s="163">
        <f t="shared" si="6"/>
        <v>0</v>
      </c>
    </row>
    <row r="50" spans="1:37">
      <c r="A50" s="163">
        <f t="shared" si="0"/>
        <v>0</v>
      </c>
      <c r="B50" s="64"/>
      <c r="C50" s="64"/>
      <c r="D50" s="64"/>
      <c r="E50" s="64"/>
      <c r="F50" s="71" t="s">
        <v>754</v>
      </c>
      <c r="G50" s="64" t="s">
        <v>99</v>
      </c>
      <c r="H50" s="22">
        <f t="shared" si="16"/>
        <v>0</v>
      </c>
      <c r="I50" s="22"/>
      <c r="J50" s="22"/>
      <c r="K50" s="154"/>
      <c r="L50" s="154"/>
      <c r="M50" s="154"/>
      <c r="N50" s="154">
        <f t="shared" si="8"/>
        <v>0</v>
      </c>
      <c r="S50" s="222">
        <f t="shared" si="10"/>
        <v>0</v>
      </c>
      <c r="Y50" s="64" t="s">
        <v>99</v>
      </c>
      <c r="Z50" s="163">
        <f t="shared" si="13"/>
        <v>0</v>
      </c>
      <c r="AA50" s="163">
        <f t="shared" si="14"/>
        <v>0</v>
      </c>
      <c r="AB50" s="163">
        <f t="shared" si="15"/>
        <v>0</v>
      </c>
      <c r="AG50" s="163">
        <f t="shared" si="1"/>
        <v>0</v>
      </c>
      <c r="AH50" s="163">
        <f t="shared" si="2"/>
        <v>0</v>
      </c>
      <c r="AI50" s="163">
        <f t="shared" si="3"/>
        <v>0</v>
      </c>
      <c r="AK50" s="163">
        <f t="shared" si="6"/>
        <v>0</v>
      </c>
    </row>
    <row r="51" spans="1:37" ht="27">
      <c r="A51" s="163">
        <f t="shared" si="0"/>
        <v>0</v>
      </c>
      <c r="B51" s="64">
        <v>2112</v>
      </c>
      <c r="C51" s="64" t="s">
        <v>2</v>
      </c>
      <c r="D51" s="64">
        <v>1</v>
      </c>
      <c r="E51" s="64">
        <v>2</v>
      </c>
      <c r="F51" s="71" t="s">
        <v>175</v>
      </c>
      <c r="G51" s="64"/>
      <c r="H51" s="22"/>
      <c r="I51" s="22"/>
      <c r="J51" s="22"/>
      <c r="K51" s="22"/>
      <c r="L51" s="22"/>
      <c r="M51" s="22"/>
      <c r="N51" s="22"/>
      <c r="O51" s="2" t="s">
        <v>875</v>
      </c>
      <c r="S51" s="222">
        <f t="shared" si="10"/>
        <v>0</v>
      </c>
      <c r="Y51" s="64"/>
      <c r="Z51" s="163">
        <f t="shared" si="13"/>
        <v>0</v>
      </c>
      <c r="AA51" s="163">
        <f t="shared" si="14"/>
        <v>0</v>
      </c>
      <c r="AB51" s="163">
        <f t="shared" si="15"/>
        <v>0</v>
      </c>
      <c r="AG51" s="163">
        <f t="shared" si="1"/>
        <v>0</v>
      </c>
      <c r="AH51" s="163">
        <f t="shared" si="2"/>
        <v>0</v>
      </c>
      <c r="AI51" s="163">
        <f t="shared" si="3"/>
        <v>0</v>
      </c>
      <c r="AK51" s="163">
        <f t="shared" si="6"/>
        <v>0</v>
      </c>
    </row>
    <row r="52" spans="1:37" ht="40.5">
      <c r="A52" s="163">
        <f t="shared" si="0"/>
        <v>0</v>
      </c>
      <c r="B52" s="64"/>
      <c r="C52" s="64"/>
      <c r="D52" s="64"/>
      <c r="E52" s="64"/>
      <c r="F52" s="71" t="s">
        <v>176</v>
      </c>
      <c r="G52" s="64"/>
      <c r="H52" s="22"/>
      <c r="I52" s="22"/>
      <c r="J52" s="22"/>
      <c r="K52" s="22"/>
      <c r="L52" s="22"/>
      <c r="M52" s="22"/>
      <c r="N52" s="22"/>
      <c r="O52" s="2" t="s">
        <v>875</v>
      </c>
      <c r="S52" s="222">
        <f t="shared" si="10"/>
        <v>0</v>
      </c>
      <c r="Y52" s="64"/>
      <c r="Z52" s="163">
        <f t="shared" si="13"/>
        <v>0</v>
      </c>
      <c r="AA52" s="163">
        <f t="shared" si="14"/>
        <v>0</v>
      </c>
      <c r="AB52" s="163">
        <f t="shared" si="15"/>
        <v>0</v>
      </c>
      <c r="AG52" s="163">
        <f t="shared" si="1"/>
        <v>0</v>
      </c>
      <c r="AH52" s="163">
        <f t="shared" si="2"/>
        <v>0</v>
      </c>
      <c r="AI52" s="163">
        <f t="shared" si="3"/>
        <v>0</v>
      </c>
      <c r="AK52" s="163">
        <f t="shared" si="6"/>
        <v>0</v>
      </c>
    </row>
    <row r="53" spans="1:37" ht="49.5" customHeight="1">
      <c r="A53" s="163">
        <f t="shared" si="0"/>
        <v>0</v>
      </c>
      <c r="B53" s="64"/>
      <c r="C53" s="64"/>
      <c r="D53" s="64"/>
      <c r="E53" s="64"/>
      <c r="F53" s="220"/>
      <c r="G53" s="64"/>
      <c r="H53" s="22"/>
      <c r="I53" s="22"/>
      <c r="J53" s="22"/>
      <c r="K53" s="22"/>
      <c r="L53" s="22"/>
      <c r="M53" s="22"/>
      <c r="N53" s="22"/>
      <c r="O53" s="2" t="s">
        <v>875</v>
      </c>
      <c r="S53" s="222">
        <f t="shared" si="10"/>
        <v>0</v>
      </c>
      <c r="Y53" s="64"/>
      <c r="Z53" s="163">
        <f t="shared" si="13"/>
        <v>0</v>
      </c>
      <c r="AA53" s="163">
        <f t="shared" si="14"/>
        <v>0</v>
      </c>
      <c r="AB53" s="163">
        <f t="shared" si="15"/>
        <v>0</v>
      </c>
      <c r="AG53" s="163">
        <f t="shared" si="1"/>
        <v>0</v>
      </c>
      <c r="AH53" s="163">
        <f t="shared" si="2"/>
        <v>0</v>
      </c>
      <c r="AI53" s="163">
        <f t="shared" si="3"/>
        <v>0</v>
      </c>
      <c r="AK53" s="163">
        <f t="shared" si="6"/>
        <v>0</v>
      </c>
    </row>
    <row r="54" spans="1:37">
      <c r="A54" s="163">
        <f t="shared" si="0"/>
        <v>0</v>
      </c>
      <c r="B54" s="64">
        <v>2113</v>
      </c>
      <c r="C54" s="64" t="s">
        <v>2</v>
      </c>
      <c r="D54" s="64">
        <v>1</v>
      </c>
      <c r="E54" s="64">
        <v>3</v>
      </c>
      <c r="F54" s="220"/>
      <c r="G54" s="64"/>
      <c r="H54" s="22"/>
      <c r="I54" s="22"/>
      <c r="J54" s="22"/>
      <c r="K54" s="22"/>
      <c r="L54" s="22"/>
      <c r="M54" s="22"/>
      <c r="N54" s="22"/>
      <c r="O54" s="2" t="s">
        <v>875</v>
      </c>
      <c r="S54" s="222">
        <f t="shared" si="10"/>
        <v>0</v>
      </c>
      <c r="Y54" s="64"/>
      <c r="Z54" s="163">
        <f t="shared" si="13"/>
        <v>0</v>
      </c>
      <c r="AA54" s="163">
        <f t="shared" si="14"/>
        <v>0</v>
      </c>
      <c r="AB54" s="163">
        <f t="shared" si="15"/>
        <v>0</v>
      </c>
      <c r="AG54" s="163">
        <f t="shared" si="1"/>
        <v>0</v>
      </c>
      <c r="AH54" s="163">
        <f t="shared" si="2"/>
        <v>0</v>
      </c>
      <c r="AI54" s="163">
        <f t="shared" si="3"/>
        <v>0</v>
      </c>
      <c r="AK54" s="163">
        <f t="shared" si="6"/>
        <v>0</v>
      </c>
    </row>
    <row r="55" spans="1:37">
      <c r="A55" s="163">
        <f t="shared" si="0"/>
        <v>0</v>
      </c>
      <c r="B55" s="64"/>
      <c r="C55" s="64"/>
      <c r="D55" s="64"/>
      <c r="E55" s="64"/>
      <c r="F55" s="71" t="s">
        <v>182</v>
      </c>
      <c r="G55" s="64"/>
      <c r="H55" s="22"/>
      <c r="I55" s="22"/>
      <c r="J55" s="22"/>
      <c r="K55" s="22"/>
      <c r="L55" s="22"/>
      <c r="M55" s="22"/>
      <c r="N55" s="22"/>
      <c r="O55" s="2" t="s">
        <v>875</v>
      </c>
      <c r="S55" s="222">
        <f t="shared" si="10"/>
        <v>0</v>
      </c>
      <c r="Y55" s="64"/>
      <c r="Z55" s="163">
        <f t="shared" si="13"/>
        <v>0</v>
      </c>
      <c r="AA55" s="163">
        <f t="shared" si="14"/>
        <v>0</v>
      </c>
      <c r="AB55" s="163">
        <f t="shared" si="15"/>
        <v>0</v>
      </c>
      <c r="AG55" s="163">
        <f t="shared" si="1"/>
        <v>0</v>
      </c>
      <c r="AH55" s="163">
        <f t="shared" si="2"/>
        <v>0</v>
      </c>
      <c r="AI55" s="163">
        <f t="shared" si="3"/>
        <v>0</v>
      </c>
      <c r="AK55" s="163">
        <f t="shared" si="6"/>
        <v>0</v>
      </c>
    </row>
    <row r="56" spans="1:37" ht="40.5">
      <c r="A56" s="163">
        <f t="shared" si="0"/>
        <v>0</v>
      </c>
      <c r="B56" s="64"/>
      <c r="C56" s="64"/>
      <c r="D56" s="64"/>
      <c r="E56" s="64"/>
      <c r="F56" s="71" t="s">
        <v>176</v>
      </c>
      <c r="G56" s="64"/>
      <c r="H56" s="22"/>
      <c r="I56" s="22"/>
      <c r="J56" s="22"/>
      <c r="K56" s="22"/>
      <c r="L56" s="22"/>
      <c r="M56" s="22"/>
      <c r="N56" s="22"/>
      <c r="O56" s="2" t="s">
        <v>875</v>
      </c>
      <c r="S56" s="222">
        <f t="shared" si="10"/>
        <v>0</v>
      </c>
      <c r="Y56" s="64"/>
      <c r="Z56" s="163">
        <f t="shared" si="13"/>
        <v>0</v>
      </c>
      <c r="AA56" s="163">
        <f t="shared" si="14"/>
        <v>0</v>
      </c>
      <c r="AB56" s="163">
        <f t="shared" si="15"/>
        <v>0</v>
      </c>
      <c r="AG56" s="163">
        <f t="shared" si="1"/>
        <v>0</v>
      </c>
      <c r="AH56" s="163">
        <f t="shared" si="2"/>
        <v>0</v>
      </c>
      <c r="AI56" s="163">
        <f t="shared" si="3"/>
        <v>0</v>
      </c>
      <c r="AK56" s="163">
        <f t="shared" si="6"/>
        <v>0</v>
      </c>
    </row>
    <row r="57" spans="1:37">
      <c r="A57" s="163">
        <f t="shared" si="0"/>
        <v>0</v>
      </c>
      <c r="B57" s="64"/>
      <c r="C57" s="64"/>
      <c r="D57" s="64"/>
      <c r="E57" s="64"/>
      <c r="F57" s="71" t="s">
        <v>183</v>
      </c>
      <c r="G57" s="64"/>
      <c r="H57" s="22"/>
      <c r="I57" s="22"/>
      <c r="J57" s="22"/>
      <c r="K57" s="22"/>
      <c r="L57" s="22"/>
      <c r="M57" s="22"/>
      <c r="N57" s="22"/>
      <c r="O57" s="2" t="s">
        <v>875</v>
      </c>
      <c r="S57" s="222">
        <f t="shared" si="10"/>
        <v>0</v>
      </c>
      <c r="Y57" s="64"/>
      <c r="Z57" s="163">
        <f t="shared" si="13"/>
        <v>0</v>
      </c>
      <c r="AA57" s="163">
        <f t="shared" si="14"/>
        <v>0</v>
      </c>
      <c r="AB57" s="163">
        <f t="shared" si="15"/>
        <v>0</v>
      </c>
      <c r="AG57" s="163">
        <f t="shared" si="1"/>
        <v>0</v>
      </c>
      <c r="AH57" s="163">
        <f t="shared" si="2"/>
        <v>0</v>
      </c>
      <c r="AI57" s="163">
        <f t="shared" si="3"/>
        <v>0</v>
      </c>
      <c r="AK57" s="163">
        <f t="shared" si="6"/>
        <v>0</v>
      </c>
    </row>
    <row r="58" spans="1:37">
      <c r="A58" s="163">
        <f t="shared" si="0"/>
        <v>0</v>
      </c>
      <c r="B58" s="64">
        <v>2120</v>
      </c>
      <c r="C58" s="64" t="s">
        <v>2</v>
      </c>
      <c r="D58" s="64">
        <v>2</v>
      </c>
      <c r="E58" s="64">
        <v>0</v>
      </c>
      <c r="F58" s="71" t="s">
        <v>155</v>
      </c>
      <c r="G58" s="64"/>
      <c r="H58" s="22"/>
      <c r="I58" s="22"/>
      <c r="J58" s="22"/>
      <c r="K58" s="22"/>
      <c r="L58" s="22"/>
      <c r="M58" s="22"/>
      <c r="N58" s="22"/>
      <c r="O58" s="2" t="s">
        <v>875</v>
      </c>
      <c r="S58" s="222">
        <f t="shared" si="10"/>
        <v>0</v>
      </c>
      <c r="Y58" s="64"/>
      <c r="Z58" s="163">
        <f t="shared" si="13"/>
        <v>0</v>
      </c>
      <c r="AA58" s="163">
        <f t="shared" si="14"/>
        <v>0</v>
      </c>
      <c r="AB58" s="163">
        <f t="shared" si="15"/>
        <v>0</v>
      </c>
      <c r="AG58" s="163">
        <f t="shared" si="1"/>
        <v>0</v>
      </c>
      <c r="AH58" s="163">
        <f t="shared" si="2"/>
        <v>0</v>
      </c>
      <c r="AI58" s="163">
        <f t="shared" si="3"/>
        <v>0</v>
      </c>
      <c r="AK58" s="163">
        <f t="shared" si="6"/>
        <v>0</v>
      </c>
    </row>
    <row r="59" spans="1:37" ht="53.25" customHeight="1">
      <c r="A59" s="163">
        <f t="shared" si="0"/>
        <v>0</v>
      </c>
      <c r="B59" s="64"/>
      <c r="C59" s="64"/>
      <c r="D59" s="64"/>
      <c r="E59" s="64"/>
      <c r="F59" s="220" t="s">
        <v>183</v>
      </c>
      <c r="G59" s="64"/>
      <c r="H59" s="22"/>
      <c r="I59" s="22"/>
      <c r="J59" s="22"/>
      <c r="K59" s="22"/>
      <c r="L59" s="22"/>
      <c r="M59" s="22"/>
      <c r="N59" s="22"/>
      <c r="O59" s="2" t="s">
        <v>875</v>
      </c>
      <c r="S59" s="222">
        <f t="shared" si="10"/>
        <v>0</v>
      </c>
      <c r="Y59" s="64"/>
      <c r="Z59" s="163">
        <f t="shared" si="13"/>
        <v>0</v>
      </c>
      <c r="AA59" s="163">
        <f t="shared" si="14"/>
        <v>0</v>
      </c>
      <c r="AB59" s="163">
        <f t="shared" si="15"/>
        <v>0</v>
      </c>
      <c r="AG59" s="163">
        <f t="shared" si="1"/>
        <v>0</v>
      </c>
      <c r="AH59" s="163">
        <f t="shared" si="2"/>
        <v>0</v>
      </c>
      <c r="AI59" s="163">
        <f t="shared" si="3"/>
        <v>0</v>
      </c>
      <c r="AK59" s="163">
        <f t="shared" si="6"/>
        <v>0</v>
      </c>
    </row>
    <row r="60" spans="1:37">
      <c r="A60" s="163">
        <f t="shared" si="0"/>
        <v>0</v>
      </c>
      <c r="B60" s="64">
        <v>2121</v>
      </c>
      <c r="C60" s="64" t="s">
        <v>2</v>
      </c>
      <c r="D60" s="64">
        <v>2</v>
      </c>
      <c r="E60" s="64">
        <v>1</v>
      </c>
      <c r="F60" s="220" t="s">
        <v>185</v>
      </c>
      <c r="G60" s="64"/>
      <c r="H60" s="22"/>
      <c r="I60" s="22"/>
      <c r="J60" s="22"/>
      <c r="K60" s="22"/>
      <c r="L60" s="22"/>
      <c r="M60" s="22"/>
      <c r="N60" s="22"/>
      <c r="O60" s="2" t="s">
        <v>875</v>
      </c>
      <c r="S60" s="222">
        <f t="shared" si="10"/>
        <v>0</v>
      </c>
      <c r="Y60" s="64"/>
      <c r="Z60" s="163">
        <f t="shared" si="13"/>
        <v>0</v>
      </c>
      <c r="AA60" s="163">
        <f t="shared" si="14"/>
        <v>0</v>
      </c>
      <c r="AB60" s="163">
        <f t="shared" si="15"/>
        <v>0</v>
      </c>
      <c r="AG60" s="163">
        <f t="shared" si="1"/>
        <v>0</v>
      </c>
      <c r="AH60" s="163">
        <f t="shared" si="2"/>
        <v>0</v>
      </c>
      <c r="AI60" s="163">
        <f t="shared" si="3"/>
        <v>0</v>
      </c>
      <c r="AK60" s="163">
        <f t="shared" si="6"/>
        <v>0</v>
      </c>
    </row>
    <row r="61" spans="1:37" ht="51.75" customHeight="1">
      <c r="A61" s="163">
        <f t="shared" si="0"/>
        <v>0</v>
      </c>
      <c r="B61" s="64"/>
      <c r="C61" s="64"/>
      <c r="D61" s="64"/>
      <c r="E61" s="64"/>
      <c r="F61" s="71" t="s">
        <v>178</v>
      </c>
      <c r="G61" s="64"/>
      <c r="H61" s="22"/>
      <c r="I61" s="22"/>
      <c r="J61" s="22"/>
      <c r="K61" s="22"/>
      <c r="L61" s="22"/>
      <c r="M61" s="22"/>
      <c r="N61" s="22"/>
      <c r="O61" s="2" t="s">
        <v>875</v>
      </c>
      <c r="S61" s="222">
        <f t="shared" si="10"/>
        <v>0</v>
      </c>
      <c r="Y61" s="64"/>
      <c r="Z61" s="163">
        <f t="shared" si="13"/>
        <v>0</v>
      </c>
      <c r="AA61" s="163">
        <f t="shared" si="14"/>
        <v>0</v>
      </c>
      <c r="AB61" s="163">
        <f t="shared" si="15"/>
        <v>0</v>
      </c>
      <c r="AG61" s="163">
        <f t="shared" si="1"/>
        <v>0</v>
      </c>
      <c r="AH61" s="163">
        <f t="shared" si="2"/>
        <v>0</v>
      </c>
      <c r="AI61" s="163">
        <f t="shared" si="3"/>
        <v>0</v>
      </c>
      <c r="AK61" s="163">
        <f t="shared" si="6"/>
        <v>0</v>
      </c>
    </row>
    <row r="62" spans="1:37" ht="40.5">
      <c r="A62" s="163">
        <f t="shared" si="0"/>
        <v>0</v>
      </c>
      <c r="B62" s="64"/>
      <c r="C62" s="64"/>
      <c r="D62" s="64"/>
      <c r="E62" s="64"/>
      <c r="F62" s="71" t="s">
        <v>176</v>
      </c>
      <c r="G62" s="64"/>
      <c r="H62" s="22"/>
      <c r="I62" s="22"/>
      <c r="J62" s="22"/>
      <c r="K62" s="22"/>
      <c r="L62" s="22"/>
      <c r="M62" s="22"/>
      <c r="N62" s="22"/>
      <c r="O62" s="2" t="s">
        <v>875</v>
      </c>
      <c r="S62" s="222">
        <f t="shared" si="10"/>
        <v>0</v>
      </c>
      <c r="Y62" s="64"/>
      <c r="Z62" s="163">
        <f t="shared" si="13"/>
        <v>0</v>
      </c>
      <c r="AA62" s="163">
        <f t="shared" si="14"/>
        <v>0</v>
      </c>
      <c r="AB62" s="163">
        <f t="shared" si="15"/>
        <v>0</v>
      </c>
      <c r="AG62" s="163">
        <f t="shared" si="1"/>
        <v>0</v>
      </c>
      <c r="AH62" s="163">
        <f t="shared" si="2"/>
        <v>0</v>
      </c>
      <c r="AI62" s="163">
        <f t="shared" si="3"/>
        <v>0</v>
      </c>
      <c r="AK62" s="163">
        <f t="shared" si="6"/>
        <v>0</v>
      </c>
    </row>
    <row r="63" spans="1:37" ht="59.25" customHeight="1">
      <c r="A63" s="163">
        <f t="shared" si="0"/>
        <v>0</v>
      </c>
      <c r="B63" s="64"/>
      <c r="C63" s="64"/>
      <c r="D63" s="64"/>
      <c r="E63" s="64"/>
      <c r="F63" s="71" t="s">
        <v>179</v>
      </c>
      <c r="G63" s="64"/>
      <c r="H63" s="22"/>
      <c r="I63" s="22"/>
      <c r="J63" s="22"/>
      <c r="K63" s="22"/>
      <c r="L63" s="22"/>
      <c r="M63" s="22"/>
      <c r="N63" s="22"/>
      <c r="O63" s="2" t="s">
        <v>875</v>
      </c>
      <c r="S63" s="222">
        <f t="shared" si="10"/>
        <v>0</v>
      </c>
      <c r="Y63" s="64"/>
      <c r="Z63" s="163">
        <f t="shared" si="13"/>
        <v>0</v>
      </c>
      <c r="AA63" s="163">
        <f t="shared" si="14"/>
        <v>0</v>
      </c>
      <c r="AB63" s="163">
        <f t="shared" si="15"/>
        <v>0</v>
      </c>
      <c r="AG63" s="163">
        <f t="shared" si="1"/>
        <v>0</v>
      </c>
      <c r="AH63" s="163">
        <f t="shared" si="2"/>
        <v>0</v>
      </c>
      <c r="AI63" s="163">
        <f t="shared" si="3"/>
        <v>0</v>
      </c>
      <c r="AK63" s="163">
        <f t="shared" si="6"/>
        <v>0</v>
      </c>
    </row>
    <row r="64" spans="1:37" ht="40.5">
      <c r="A64" s="163">
        <f t="shared" si="0"/>
        <v>0</v>
      </c>
      <c r="B64" s="64">
        <v>2122</v>
      </c>
      <c r="C64" s="64" t="s">
        <v>2</v>
      </c>
      <c r="D64" s="64">
        <v>2</v>
      </c>
      <c r="E64" s="64">
        <v>2</v>
      </c>
      <c r="F64" s="71" t="s">
        <v>176</v>
      </c>
      <c r="G64" s="64"/>
      <c r="H64" s="22"/>
      <c r="I64" s="22"/>
      <c r="J64" s="22"/>
      <c r="K64" s="22"/>
      <c r="L64" s="22"/>
      <c r="M64" s="22"/>
      <c r="N64" s="22"/>
      <c r="O64" s="2" t="s">
        <v>875</v>
      </c>
      <c r="S64" s="222">
        <f t="shared" si="10"/>
        <v>0</v>
      </c>
      <c r="Y64" s="64"/>
      <c r="Z64" s="163">
        <f t="shared" si="13"/>
        <v>0</v>
      </c>
      <c r="AA64" s="163">
        <f t="shared" si="14"/>
        <v>0</v>
      </c>
      <c r="AB64" s="163">
        <f t="shared" si="15"/>
        <v>0</v>
      </c>
      <c r="AG64" s="163">
        <f t="shared" si="1"/>
        <v>0</v>
      </c>
      <c r="AH64" s="163">
        <f t="shared" si="2"/>
        <v>0</v>
      </c>
      <c r="AI64" s="163">
        <f t="shared" si="3"/>
        <v>0</v>
      </c>
      <c r="AK64" s="163">
        <f t="shared" si="6"/>
        <v>0</v>
      </c>
    </row>
    <row r="65" spans="1:37" ht="27">
      <c r="A65" s="163">
        <f t="shared" si="0"/>
        <v>0</v>
      </c>
      <c r="B65" s="64"/>
      <c r="C65" s="64"/>
      <c r="D65" s="64"/>
      <c r="E65" s="64"/>
      <c r="F65" s="71" t="s">
        <v>179</v>
      </c>
      <c r="G65" s="64"/>
      <c r="H65" s="22"/>
      <c r="I65" s="22"/>
      <c r="J65" s="22"/>
      <c r="K65" s="22"/>
      <c r="L65" s="22"/>
      <c r="M65" s="22"/>
      <c r="N65" s="22"/>
      <c r="O65" s="2" t="s">
        <v>875</v>
      </c>
      <c r="S65" s="222">
        <f t="shared" si="10"/>
        <v>0</v>
      </c>
      <c r="Y65" s="64"/>
      <c r="Z65" s="163">
        <f t="shared" si="13"/>
        <v>0</v>
      </c>
      <c r="AA65" s="163">
        <f t="shared" si="14"/>
        <v>0</v>
      </c>
      <c r="AB65" s="163">
        <f t="shared" si="15"/>
        <v>0</v>
      </c>
      <c r="AG65" s="163">
        <f t="shared" si="1"/>
        <v>0</v>
      </c>
      <c r="AH65" s="163">
        <f t="shared" si="2"/>
        <v>0</v>
      </c>
      <c r="AI65" s="163">
        <f t="shared" si="3"/>
        <v>0</v>
      </c>
      <c r="AK65" s="163">
        <f t="shared" si="6"/>
        <v>0</v>
      </c>
    </row>
    <row r="66" spans="1:37" ht="40.5">
      <c r="A66" s="163">
        <f t="shared" si="0"/>
        <v>0</v>
      </c>
      <c r="B66" s="64"/>
      <c r="C66" s="64"/>
      <c r="D66" s="64"/>
      <c r="E66" s="64"/>
      <c r="F66" s="71" t="s">
        <v>566</v>
      </c>
      <c r="G66" s="64"/>
      <c r="H66" s="22"/>
      <c r="I66" s="22"/>
      <c r="J66" s="22"/>
      <c r="K66" s="22"/>
      <c r="L66" s="22"/>
      <c r="M66" s="22"/>
      <c r="N66" s="22"/>
      <c r="O66" s="2" t="s">
        <v>875</v>
      </c>
      <c r="S66" s="222">
        <f t="shared" si="10"/>
        <v>0</v>
      </c>
      <c r="Y66" s="64"/>
      <c r="Z66" s="163">
        <f t="shared" si="13"/>
        <v>0</v>
      </c>
      <c r="AA66" s="163">
        <f t="shared" si="14"/>
        <v>0</v>
      </c>
      <c r="AB66" s="163">
        <f t="shared" si="15"/>
        <v>0</v>
      </c>
      <c r="AG66" s="163">
        <f t="shared" si="1"/>
        <v>0</v>
      </c>
      <c r="AH66" s="163">
        <f t="shared" si="2"/>
        <v>0</v>
      </c>
      <c r="AI66" s="163">
        <f t="shared" si="3"/>
        <v>0</v>
      </c>
      <c r="AK66" s="163">
        <f t="shared" si="6"/>
        <v>0</v>
      </c>
    </row>
    <row r="67" spans="1:37">
      <c r="A67" s="163">
        <f t="shared" si="0"/>
        <v>0</v>
      </c>
      <c r="B67" s="64"/>
      <c r="C67" s="64"/>
      <c r="D67" s="64"/>
      <c r="E67" s="64"/>
      <c r="F67" s="71" t="s">
        <v>177</v>
      </c>
      <c r="G67" s="64"/>
      <c r="H67" s="22"/>
      <c r="I67" s="22"/>
      <c r="J67" s="22"/>
      <c r="K67" s="22"/>
      <c r="L67" s="22"/>
      <c r="M67" s="22"/>
      <c r="N67" s="22"/>
      <c r="O67" s="2" t="s">
        <v>875</v>
      </c>
      <c r="S67" s="222">
        <f t="shared" si="10"/>
        <v>0</v>
      </c>
      <c r="Y67" s="64"/>
      <c r="Z67" s="163">
        <f t="shared" si="13"/>
        <v>0</v>
      </c>
      <c r="AA67" s="163">
        <f t="shared" si="14"/>
        <v>0</v>
      </c>
      <c r="AB67" s="163">
        <f t="shared" si="15"/>
        <v>0</v>
      </c>
      <c r="AG67" s="163">
        <f t="shared" si="1"/>
        <v>0</v>
      </c>
      <c r="AH67" s="163">
        <f t="shared" si="2"/>
        <v>0</v>
      </c>
      <c r="AI67" s="163">
        <f t="shared" si="3"/>
        <v>0</v>
      </c>
      <c r="AK67" s="163">
        <f t="shared" si="6"/>
        <v>0</v>
      </c>
    </row>
    <row r="68" spans="1:37" ht="36.75" customHeight="1">
      <c r="A68" s="163">
        <f t="shared" si="0"/>
        <v>0</v>
      </c>
      <c r="B68" s="64">
        <v>2130</v>
      </c>
      <c r="C68" s="64" t="s">
        <v>2</v>
      </c>
      <c r="D68" s="64">
        <v>3</v>
      </c>
      <c r="E68" s="64">
        <v>0</v>
      </c>
      <c r="F68" s="71" t="s">
        <v>193</v>
      </c>
      <c r="G68" s="64"/>
      <c r="H68" s="22">
        <f>H70+H74+H78</f>
        <v>0</v>
      </c>
      <c r="I68" s="22">
        <f t="shared" ref="I68:J68" si="17">I70+I74+I78</f>
        <v>0</v>
      </c>
      <c r="J68" s="22">
        <f t="shared" si="17"/>
        <v>0</v>
      </c>
      <c r="K68" s="22">
        <f>K70+K77+K81</f>
        <v>0</v>
      </c>
      <c r="L68" s="22">
        <f>L70+L77+L81</f>
        <v>0</v>
      </c>
      <c r="M68" s="22">
        <f>M70+M77+M81</f>
        <v>0</v>
      </c>
      <c r="N68" s="22">
        <f>N70+N77+N81</f>
        <v>0</v>
      </c>
      <c r="O68" s="2" t="s">
        <v>875</v>
      </c>
      <c r="S68" s="222">
        <f t="shared" si="10"/>
        <v>0</v>
      </c>
      <c r="Y68" s="64"/>
      <c r="Z68" s="163">
        <f t="shared" si="13"/>
        <v>0</v>
      </c>
      <c r="AA68" s="163">
        <f t="shared" si="14"/>
        <v>0</v>
      </c>
      <c r="AB68" s="163">
        <f t="shared" si="15"/>
        <v>0</v>
      </c>
      <c r="AG68" s="163">
        <f t="shared" si="1"/>
        <v>0</v>
      </c>
      <c r="AH68" s="163">
        <f t="shared" si="2"/>
        <v>0</v>
      </c>
      <c r="AI68" s="163">
        <f t="shared" si="3"/>
        <v>0</v>
      </c>
      <c r="AJ68" s="2">
        <v>0</v>
      </c>
      <c r="AK68" s="163">
        <f t="shared" si="6"/>
        <v>0</v>
      </c>
    </row>
    <row r="69" spans="1:37" ht="47.25" customHeight="1">
      <c r="A69" s="163">
        <f t="shared" si="0"/>
        <v>0</v>
      </c>
      <c r="B69" s="64"/>
      <c r="C69" s="64"/>
      <c r="D69" s="64"/>
      <c r="E69" s="64"/>
      <c r="F69" s="71" t="s">
        <v>567</v>
      </c>
      <c r="G69" s="64"/>
      <c r="H69" s="22"/>
      <c r="I69" s="22"/>
      <c r="J69" s="22"/>
      <c r="K69" s="22"/>
      <c r="L69" s="22"/>
      <c r="M69" s="22"/>
      <c r="N69" s="22"/>
      <c r="O69" s="2" t="s">
        <v>875</v>
      </c>
      <c r="S69" s="222">
        <f t="shared" si="10"/>
        <v>0</v>
      </c>
      <c r="Y69" s="64"/>
      <c r="Z69" s="163">
        <f t="shared" si="13"/>
        <v>0</v>
      </c>
      <c r="AA69" s="163">
        <f t="shared" si="14"/>
        <v>0</v>
      </c>
      <c r="AB69" s="163">
        <f t="shared" si="15"/>
        <v>0</v>
      </c>
      <c r="AG69" s="163">
        <f t="shared" si="1"/>
        <v>0</v>
      </c>
      <c r="AH69" s="163">
        <f t="shared" si="2"/>
        <v>0</v>
      </c>
      <c r="AI69" s="163">
        <f t="shared" si="3"/>
        <v>0</v>
      </c>
      <c r="AK69" s="163">
        <f t="shared" si="6"/>
        <v>0</v>
      </c>
    </row>
    <row r="70" spans="1:37" ht="27">
      <c r="A70" s="163">
        <f t="shared" si="0"/>
        <v>0</v>
      </c>
      <c r="B70" s="64">
        <v>2131</v>
      </c>
      <c r="C70" s="64" t="s">
        <v>2</v>
      </c>
      <c r="D70" s="64">
        <v>3</v>
      </c>
      <c r="E70" s="64">
        <v>1</v>
      </c>
      <c r="F70" s="71" t="s">
        <v>194</v>
      </c>
      <c r="G70" s="64"/>
      <c r="H70" s="22"/>
      <c r="I70" s="22"/>
      <c r="J70" s="22"/>
      <c r="K70" s="22"/>
      <c r="L70" s="22"/>
      <c r="M70" s="22"/>
      <c r="N70" s="22"/>
      <c r="O70" s="2" t="s">
        <v>875</v>
      </c>
      <c r="S70" s="222">
        <f t="shared" si="10"/>
        <v>0</v>
      </c>
      <c r="Y70" s="64"/>
      <c r="Z70" s="163">
        <f t="shared" si="13"/>
        <v>0</v>
      </c>
      <c r="AA70" s="163">
        <f t="shared" si="14"/>
        <v>0</v>
      </c>
      <c r="AB70" s="163">
        <f t="shared" si="15"/>
        <v>0</v>
      </c>
      <c r="AG70" s="163">
        <f t="shared" si="1"/>
        <v>0</v>
      </c>
      <c r="AH70" s="163">
        <f t="shared" si="2"/>
        <v>0</v>
      </c>
      <c r="AI70" s="163">
        <f t="shared" si="3"/>
        <v>0</v>
      </c>
      <c r="AK70" s="163">
        <f t="shared" si="6"/>
        <v>0</v>
      </c>
    </row>
    <row r="71" spans="1:37" ht="40.5">
      <c r="A71" s="163">
        <f t="shared" si="0"/>
        <v>0</v>
      </c>
      <c r="B71" s="64"/>
      <c r="C71" s="64"/>
      <c r="D71" s="64"/>
      <c r="E71" s="64"/>
      <c r="F71" s="71" t="s">
        <v>566</v>
      </c>
      <c r="G71" s="64"/>
      <c r="H71" s="22"/>
      <c r="I71" s="22"/>
      <c r="J71" s="22"/>
      <c r="K71" s="22"/>
      <c r="L71" s="22"/>
      <c r="M71" s="22"/>
      <c r="N71" s="22"/>
      <c r="O71" s="2" t="s">
        <v>875</v>
      </c>
      <c r="S71" s="222">
        <f t="shared" si="10"/>
        <v>0</v>
      </c>
      <c r="Y71" s="64"/>
      <c r="Z71" s="163">
        <f t="shared" si="13"/>
        <v>0</v>
      </c>
      <c r="AA71" s="163">
        <f t="shared" si="14"/>
        <v>0</v>
      </c>
      <c r="AB71" s="163">
        <f t="shared" si="15"/>
        <v>0</v>
      </c>
      <c r="AG71" s="163">
        <f t="shared" si="1"/>
        <v>0</v>
      </c>
      <c r="AH71" s="163">
        <f t="shared" si="2"/>
        <v>0</v>
      </c>
      <c r="AI71" s="163">
        <f t="shared" si="3"/>
        <v>0</v>
      </c>
      <c r="AK71" s="163">
        <f t="shared" si="6"/>
        <v>0</v>
      </c>
    </row>
    <row r="72" spans="1:37" ht="34.5" customHeight="1">
      <c r="A72" s="163">
        <f t="shared" si="0"/>
        <v>0</v>
      </c>
      <c r="B72" s="64"/>
      <c r="C72" s="64"/>
      <c r="D72" s="64"/>
      <c r="E72" s="64"/>
      <c r="F72" s="71" t="s">
        <v>177</v>
      </c>
      <c r="G72" s="64"/>
      <c r="H72" s="22"/>
      <c r="I72" s="22"/>
      <c r="J72" s="22"/>
      <c r="K72" s="22"/>
      <c r="L72" s="22"/>
      <c r="M72" s="22"/>
      <c r="N72" s="22"/>
      <c r="O72" s="2" t="s">
        <v>875</v>
      </c>
      <c r="S72" s="222">
        <f t="shared" si="10"/>
        <v>0</v>
      </c>
      <c r="Y72" s="64"/>
      <c r="Z72" s="163">
        <f t="shared" si="13"/>
        <v>0</v>
      </c>
      <c r="AA72" s="163">
        <f t="shared" si="14"/>
        <v>0</v>
      </c>
      <c r="AB72" s="163">
        <f t="shared" si="15"/>
        <v>0</v>
      </c>
      <c r="AG72" s="163">
        <f t="shared" si="1"/>
        <v>0</v>
      </c>
      <c r="AH72" s="163">
        <f t="shared" si="2"/>
        <v>0</v>
      </c>
      <c r="AI72" s="163">
        <f t="shared" si="3"/>
        <v>0</v>
      </c>
      <c r="AK72" s="163">
        <f t="shared" si="6"/>
        <v>0</v>
      </c>
    </row>
    <row r="73" spans="1:37" ht="51" customHeight="1">
      <c r="A73" s="163">
        <f t="shared" si="0"/>
        <v>0</v>
      </c>
      <c r="B73" s="64"/>
      <c r="C73" s="64"/>
      <c r="D73" s="64"/>
      <c r="E73" s="64"/>
      <c r="F73" s="71" t="s">
        <v>177</v>
      </c>
      <c r="G73" s="64"/>
      <c r="H73" s="22"/>
      <c r="I73" s="22"/>
      <c r="J73" s="22"/>
      <c r="K73" s="22"/>
      <c r="L73" s="22"/>
      <c r="M73" s="22"/>
      <c r="N73" s="22"/>
      <c r="O73" s="2" t="s">
        <v>875</v>
      </c>
      <c r="S73" s="222">
        <f t="shared" si="10"/>
        <v>0</v>
      </c>
      <c r="Y73" s="64"/>
      <c r="Z73" s="163">
        <f t="shared" si="13"/>
        <v>0</v>
      </c>
      <c r="AA73" s="163">
        <f t="shared" si="14"/>
        <v>0</v>
      </c>
      <c r="AB73" s="163">
        <f t="shared" si="15"/>
        <v>0</v>
      </c>
      <c r="AG73" s="163">
        <f t="shared" si="1"/>
        <v>0</v>
      </c>
      <c r="AH73" s="163">
        <f t="shared" si="2"/>
        <v>0</v>
      </c>
      <c r="AI73" s="163">
        <f t="shared" si="3"/>
        <v>0</v>
      </c>
      <c r="AK73" s="163">
        <f t="shared" si="6"/>
        <v>0</v>
      </c>
    </row>
    <row r="74" spans="1:37" ht="27">
      <c r="A74" s="163">
        <f t="shared" si="0"/>
        <v>0</v>
      </c>
      <c r="B74" s="64">
        <v>2132</v>
      </c>
      <c r="C74" s="64" t="s">
        <v>2</v>
      </c>
      <c r="D74" s="64">
        <v>3</v>
      </c>
      <c r="E74" s="64">
        <v>2</v>
      </c>
      <c r="F74" s="71" t="s">
        <v>195</v>
      </c>
      <c r="G74" s="64"/>
      <c r="H74" s="22"/>
      <c r="I74" s="22"/>
      <c r="J74" s="22"/>
      <c r="K74" s="22"/>
      <c r="L74" s="22"/>
      <c r="M74" s="22"/>
      <c r="N74" s="22"/>
      <c r="O74" s="2" t="s">
        <v>875</v>
      </c>
      <c r="S74" s="222">
        <f t="shared" si="10"/>
        <v>0</v>
      </c>
      <c r="Y74" s="64"/>
      <c r="Z74" s="163">
        <f t="shared" si="13"/>
        <v>0</v>
      </c>
      <c r="AA74" s="163">
        <f t="shared" si="14"/>
        <v>0</v>
      </c>
      <c r="AB74" s="163">
        <f t="shared" si="15"/>
        <v>0</v>
      </c>
      <c r="AG74" s="163">
        <f t="shared" si="1"/>
        <v>0</v>
      </c>
      <c r="AH74" s="163">
        <f t="shared" si="2"/>
        <v>0</v>
      </c>
      <c r="AI74" s="163">
        <f t="shared" si="3"/>
        <v>0</v>
      </c>
      <c r="AK74" s="163">
        <f t="shared" si="6"/>
        <v>0</v>
      </c>
    </row>
    <row r="75" spans="1:37" ht="40.5">
      <c r="A75" s="163">
        <f t="shared" si="0"/>
        <v>0</v>
      </c>
      <c r="B75" s="64"/>
      <c r="C75" s="64"/>
      <c r="D75" s="64"/>
      <c r="E75" s="64"/>
      <c r="F75" s="71" t="s">
        <v>176</v>
      </c>
      <c r="G75" s="64"/>
      <c r="H75" s="22"/>
      <c r="I75" s="22"/>
      <c r="J75" s="22"/>
      <c r="K75" s="22"/>
      <c r="L75" s="22"/>
      <c r="M75" s="22"/>
      <c r="N75" s="22"/>
      <c r="O75" s="2" t="s">
        <v>875</v>
      </c>
      <c r="S75" s="222">
        <f t="shared" si="10"/>
        <v>0</v>
      </c>
      <c r="Y75" s="64"/>
      <c r="Z75" s="163">
        <f t="shared" si="13"/>
        <v>0</v>
      </c>
      <c r="AA75" s="163">
        <f t="shared" si="14"/>
        <v>0</v>
      </c>
      <c r="AB75" s="163">
        <f t="shared" si="15"/>
        <v>0</v>
      </c>
      <c r="AG75" s="163">
        <f t="shared" si="1"/>
        <v>0</v>
      </c>
      <c r="AH75" s="163">
        <f t="shared" si="2"/>
        <v>0</v>
      </c>
      <c r="AI75" s="163">
        <f t="shared" si="3"/>
        <v>0</v>
      </c>
      <c r="AK75" s="163">
        <f t="shared" si="6"/>
        <v>0</v>
      </c>
    </row>
    <row r="76" spans="1:37">
      <c r="A76" s="163">
        <f t="shared" si="0"/>
        <v>0</v>
      </c>
      <c r="B76" s="64"/>
      <c r="C76" s="64"/>
      <c r="D76" s="64"/>
      <c r="E76" s="64"/>
      <c r="F76" s="71" t="s">
        <v>177</v>
      </c>
      <c r="G76" s="64"/>
      <c r="H76" s="22"/>
      <c r="I76" s="22"/>
      <c r="J76" s="22"/>
      <c r="K76" s="22"/>
      <c r="L76" s="22"/>
      <c r="M76" s="22"/>
      <c r="N76" s="22"/>
      <c r="O76" s="2" t="s">
        <v>875</v>
      </c>
      <c r="S76" s="222">
        <f t="shared" si="10"/>
        <v>0</v>
      </c>
      <c r="Y76" s="64"/>
      <c r="Z76" s="163">
        <f t="shared" si="13"/>
        <v>0</v>
      </c>
      <c r="AA76" s="163">
        <f t="shared" si="14"/>
        <v>0</v>
      </c>
      <c r="AB76" s="163">
        <f t="shared" si="15"/>
        <v>0</v>
      </c>
      <c r="AG76" s="163">
        <f t="shared" si="1"/>
        <v>0</v>
      </c>
      <c r="AH76" s="163">
        <f t="shared" si="2"/>
        <v>0</v>
      </c>
      <c r="AI76" s="163">
        <f t="shared" si="3"/>
        <v>0</v>
      </c>
      <c r="AK76" s="163">
        <f t="shared" si="6"/>
        <v>0</v>
      </c>
    </row>
    <row r="77" spans="1:37" ht="48.75" customHeight="1">
      <c r="A77" s="163">
        <f t="shared" si="0"/>
        <v>0</v>
      </c>
      <c r="B77" s="64"/>
      <c r="C77" s="64"/>
      <c r="D77" s="64"/>
      <c r="E77" s="64"/>
      <c r="F77" s="71" t="s">
        <v>177</v>
      </c>
      <c r="G77" s="64"/>
      <c r="H77" s="22"/>
      <c r="I77" s="22"/>
      <c r="J77" s="22"/>
      <c r="K77" s="22"/>
      <c r="L77" s="22"/>
      <c r="M77" s="22"/>
      <c r="N77" s="22"/>
      <c r="O77" s="2" t="s">
        <v>875</v>
      </c>
      <c r="S77" s="222">
        <f t="shared" si="10"/>
        <v>0</v>
      </c>
      <c r="Y77" s="64"/>
      <c r="Z77" s="163">
        <f t="shared" si="13"/>
        <v>0</v>
      </c>
      <c r="AA77" s="163">
        <f t="shared" si="14"/>
        <v>0</v>
      </c>
      <c r="AB77" s="163">
        <f t="shared" si="15"/>
        <v>0</v>
      </c>
      <c r="AG77" s="163">
        <f t="shared" si="1"/>
        <v>0</v>
      </c>
      <c r="AH77" s="163">
        <f t="shared" si="2"/>
        <v>0</v>
      </c>
      <c r="AI77" s="163">
        <f t="shared" si="3"/>
        <v>0</v>
      </c>
      <c r="AK77" s="163">
        <f t="shared" si="6"/>
        <v>0</v>
      </c>
    </row>
    <row r="78" spans="1:37">
      <c r="A78" s="163">
        <f t="shared" si="0"/>
        <v>0</v>
      </c>
      <c r="B78" s="64">
        <v>2133</v>
      </c>
      <c r="C78" s="64" t="s">
        <v>2</v>
      </c>
      <c r="D78" s="64">
        <v>3</v>
      </c>
      <c r="E78" s="64">
        <v>3</v>
      </c>
      <c r="F78" s="71" t="s">
        <v>196</v>
      </c>
      <c r="G78" s="64"/>
      <c r="H78" s="22">
        <f t="shared" ref="H78:N78" si="18">SUM(H80:H87)</f>
        <v>0</v>
      </c>
      <c r="I78" s="22">
        <f t="shared" si="18"/>
        <v>0</v>
      </c>
      <c r="J78" s="22">
        <f t="shared" si="18"/>
        <v>0</v>
      </c>
      <c r="K78" s="22">
        <f t="shared" si="18"/>
        <v>0</v>
      </c>
      <c r="L78" s="22">
        <f t="shared" si="18"/>
        <v>0</v>
      </c>
      <c r="M78" s="22">
        <f t="shared" si="18"/>
        <v>0</v>
      </c>
      <c r="N78" s="22">
        <f t="shared" si="18"/>
        <v>0</v>
      </c>
      <c r="O78" s="2" t="s">
        <v>875</v>
      </c>
      <c r="S78" s="222">
        <f t="shared" si="10"/>
        <v>0</v>
      </c>
      <c r="Y78" s="64"/>
      <c r="Z78" s="163">
        <f t="shared" si="13"/>
        <v>0</v>
      </c>
      <c r="AA78" s="163">
        <f t="shared" si="14"/>
        <v>0</v>
      </c>
      <c r="AB78" s="163">
        <f t="shared" si="15"/>
        <v>0</v>
      </c>
      <c r="AG78" s="163">
        <f t="shared" si="1"/>
        <v>0</v>
      </c>
      <c r="AH78" s="163">
        <f t="shared" si="2"/>
        <v>0</v>
      </c>
      <c r="AI78" s="163">
        <f t="shared" si="3"/>
        <v>0</v>
      </c>
      <c r="AJ78" s="2">
        <v>0</v>
      </c>
      <c r="AK78" s="163">
        <f t="shared" si="6"/>
        <v>0</v>
      </c>
    </row>
    <row r="79" spans="1:37" ht="96" customHeight="1">
      <c r="A79" s="163">
        <f t="shared" si="0"/>
        <v>0</v>
      </c>
      <c r="B79" s="64"/>
      <c r="C79" s="64"/>
      <c r="D79" s="64"/>
      <c r="E79" s="64"/>
      <c r="F79" s="71" t="s">
        <v>176</v>
      </c>
      <c r="G79" s="64"/>
      <c r="H79" s="22"/>
      <c r="I79" s="22"/>
      <c r="J79" s="22"/>
      <c r="K79" s="22"/>
      <c r="L79" s="22"/>
      <c r="M79" s="22"/>
      <c r="N79" s="22"/>
      <c r="O79" s="2" t="s">
        <v>875</v>
      </c>
      <c r="S79" s="222">
        <f t="shared" si="10"/>
        <v>0</v>
      </c>
      <c r="Y79" s="64"/>
      <c r="Z79" s="163">
        <f t="shared" si="13"/>
        <v>0</v>
      </c>
      <c r="AA79" s="163">
        <f t="shared" si="14"/>
        <v>0</v>
      </c>
      <c r="AB79" s="163">
        <f t="shared" si="15"/>
        <v>0</v>
      </c>
      <c r="AG79" s="163">
        <f t="shared" si="1"/>
        <v>0</v>
      </c>
      <c r="AH79" s="163">
        <f t="shared" si="2"/>
        <v>0</v>
      </c>
      <c r="AI79" s="163">
        <f t="shared" si="3"/>
        <v>0</v>
      </c>
      <c r="AK79" s="163">
        <f t="shared" si="6"/>
        <v>0</v>
      </c>
    </row>
    <row r="80" spans="1:37" ht="27">
      <c r="A80" s="163">
        <f t="shared" ref="A80:A143" si="19">+H80</f>
        <v>0</v>
      </c>
      <c r="B80" s="64"/>
      <c r="C80" s="64"/>
      <c r="D80" s="64"/>
      <c r="E80" s="64"/>
      <c r="F80" s="71" t="s">
        <v>157</v>
      </c>
      <c r="G80" s="64">
        <v>4111</v>
      </c>
      <c r="H80" s="22">
        <v>0</v>
      </c>
      <c r="I80" s="22">
        <f>+H80</f>
        <v>0</v>
      </c>
      <c r="J80" s="22"/>
      <c r="K80" s="84"/>
      <c r="L80" s="84"/>
      <c r="M80" s="84"/>
      <c r="N80" s="84"/>
      <c r="O80" s="2" t="s">
        <v>875</v>
      </c>
      <c r="S80" s="222">
        <f t="shared" si="10"/>
        <v>0</v>
      </c>
      <c r="Y80" s="64">
        <v>4111</v>
      </c>
      <c r="Z80" s="163">
        <f t="shared" si="13"/>
        <v>0</v>
      </c>
      <c r="AA80" s="163">
        <f t="shared" si="14"/>
        <v>0</v>
      </c>
      <c r="AB80" s="163">
        <f t="shared" si="15"/>
        <v>0</v>
      </c>
      <c r="AG80" s="163">
        <f t="shared" ref="AG80:AG143" si="20">+L80-K80</f>
        <v>0</v>
      </c>
      <c r="AH80" s="163">
        <f t="shared" ref="AH80:AH143" si="21">+M80-L80</f>
        <v>0</v>
      </c>
      <c r="AI80" s="163">
        <f t="shared" ref="AI80:AI143" si="22">+N80-M80</f>
        <v>0</v>
      </c>
      <c r="AJ80" s="2">
        <v>0</v>
      </c>
      <c r="AK80" s="163">
        <f t="shared" si="6"/>
        <v>0</v>
      </c>
    </row>
    <row r="81" spans="1:37">
      <c r="A81" s="163">
        <f t="shared" si="19"/>
        <v>0</v>
      </c>
      <c r="B81" s="64"/>
      <c r="C81" s="64"/>
      <c r="D81" s="64"/>
      <c r="E81" s="64"/>
      <c r="F81" s="71" t="s">
        <v>537</v>
      </c>
      <c r="G81" s="64">
        <v>4212</v>
      </c>
      <c r="H81" s="22">
        <v>0</v>
      </c>
      <c r="I81" s="22">
        <f t="shared" ref="I81:I87" si="23">+H81</f>
        <v>0</v>
      </c>
      <c r="J81" s="22"/>
      <c r="K81" s="84"/>
      <c r="L81" s="84"/>
      <c r="M81" s="84"/>
      <c r="N81" s="84"/>
      <c r="O81" s="2" t="s">
        <v>875</v>
      </c>
      <c r="S81" s="222">
        <f t="shared" si="10"/>
        <v>0</v>
      </c>
      <c r="Y81" s="64">
        <v>4212</v>
      </c>
      <c r="Z81" s="163">
        <f t="shared" si="13"/>
        <v>0</v>
      </c>
      <c r="AA81" s="163">
        <f t="shared" si="14"/>
        <v>0</v>
      </c>
      <c r="AB81" s="163">
        <f t="shared" si="15"/>
        <v>0</v>
      </c>
      <c r="AG81" s="163">
        <f t="shared" si="20"/>
        <v>0</v>
      </c>
      <c r="AH81" s="163">
        <f t="shared" si="21"/>
        <v>0</v>
      </c>
      <c r="AI81" s="163">
        <f t="shared" si="22"/>
        <v>0</v>
      </c>
      <c r="AJ81" s="2">
        <v>0</v>
      </c>
      <c r="AK81" s="163">
        <f t="shared" si="6"/>
        <v>0</v>
      </c>
    </row>
    <row r="82" spans="1:37">
      <c r="A82" s="163">
        <f t="shared" si="19"/>
        <v>0</v>
      </c>
      <c r="B82" s="64"/>
      <c r="C82" s="64"/>
      <c r="D82" s="64"/>
      <c r="E82" s="64"/>
      <c r="F82" s="71" t="s">
        <v>538</v>
      </c>
      <c r="G82" s="64">
        <v>4213</v>
      </c>
      <c r="H82" s="22">
        <v>0</v>
      </c>
      <c r="I82" s="22">
        <f t="shared" si="23"/>
        <v>0</v>
      </c>
      <c r="J82" s="22"/>
      <c r="K82" s="84"/>
      <c r="L82" s="84"/>
      <c r="M82" s="84"/>
      <c r="N82" s="84"/>
      <c r="O82" s="2" t="s">
        <v>875</v>
      </c>
      <c r="S82" s="222">
        <f t="shared" si="10"/>
        <v>0</v>
      </c>
      <c r="Y82" s="64">
        <v>4213</v>
      </c>
      <c r="Z82" s="163">
        <f t="shared" si="13"/>
        <v>0</v>
      </c>
      <c r="AA82" s="163">
        <f t="shared" si="14"/>
        <v>0</v>
      </c>
      <c r="AB82" s="163">
        <f t="shared" si="15"/>
        <v>0</v>
      </c>
      <c r="AG82" s="163">
        <f t="shared" si="20"/>
        <v>0</v>
      </c>
      <c r="AH82" s="163">
        <f t="shared" si="21"/>
        <v>0</v>
      </c>
      <c r="AI82" s="163">
        <f t="shared" si="22"/>
        <v>0</v>
      </c>
      <c r="AJ82" s="2">
        <v>0</v>
      </c>
      <c r="AK82" s="163">
        <f t="shared" si="6"/>
        <v>0</v>
      </c>
    </row>
    <row r="83" spans="1:37">
      <c r="A83" s="163">
        <f t="shared" si="19"/>
        <v>0</v>
      </c>
      <c r="B83" s="64"/>
      <c r="C83" s="64"/>
      <c r="D83" s="64"/>
      <c r="E83" s="64"/>
      <c r="F83" s="71" t="s">
        <v>539</v>
      </c>
      <c r="G83" s="64">
        <v>4214</v>
      </c>
      <c r="H83" s="22">
        <v>0</v>
      </c>
      <c r="I83" s="22">
        <f t="shared" si="23"/>
        <v>0</v>
      </c>
      <c r="J83" s="22"/>
      <c r="K83" s="84"/>
      <c r="L83" s="84"/>
      <c r="M83" s="84"/>
      <c r="N83" s="84"/>
      <c r="O83" s="2" t="s">
        <v>875</v>
      </c>
      <c r="S83" s="222">
        <f t="shared" si="10"/>
        <v>0</v>
      </c>
      <c r="Y83" s="64">
        <v>4214</v>
      </c>
      <c r="Z83" s="163">
        <f t="shared" si="13"/>
        <v>0</v>
      </c>
      <c r="AA83" s="163">
        <f t="shared" si="14"/>
        <v>0</v>
      </c>
      <c r="AB83" s="163">
        <f t="shared" si="15"/>
        <v>0</v>
      </c>
      <c r="AG83" s="163">
        <f t="shared" si="20"/>
        <v>0</v>
      </c>
      <c r="AH83" s="163">
        <f t="shared" si="21"/>
        <v>0</v>
      </c>
      <c r="AI83" s="163">
        <f t="shared" si="22"/>
        <v>0</v>
      </c>
      <c r="AJ83" s="2">
        <v>0</v>
      </c>
      <c r="AK83" s="163">
        <f t="shared" si="6"/>
        <v>0</v>
      </c>
    </row>
    <row r="84" spans="1:37">
      <c r="A84" s="163">
        <f t="shared" si="19"/>
        <v>0</v>
      </c>
      <c r="B84" s="64"/>
      <c r="C84" s="64"/>
      <c r="D84" s="64"/>
      <c r="E84" s="64"/>
      <c r="F84" s="71" t="s">
        <v>162</v>
      </c>
      <c r="G84" s="64" t="s">
        <v>747</v>
      </c>
      <c r="H84" s="22">
        <v>0</v>
      </c>
      <c r="I84" s="22">
        <f t="shared" si="23"/>
        <v>0</v>
      </c>
      <c r="J84" s="22"/>
      <c r="K84" s="84"/>
      <c r="L84" s="84"/>
      <c r="M84" s="84"/>
      <c r="N84" s="84"/>
      <c r="O84" s="2" t="s">
        <v>875</v>
      </c>
      <c r="S84" s="222">
        <f t="shared" si="10"/>
        <v>0</v>
      </c>
      <c r="Y84" s="64" t="s">
        <v>747</v>
      </c>
      <c r="Z84" s="163">
        <f t="shared" si="13"/>
        <v>0</v>
      </c>
      <c r="AA84" s="163">
        <f t="shared" si="14"/>
        <v>0</v>
      </c>
      <c r="AB84" s="163">
        <f t="shared" si="15"/>
        <v>0</v>
      </c>
      <c r="AG84" s="163">
        <f t="shared" si="20"/>
        <v>0</v>
      </c>
      <c r="AH84" s="163">
        <f t="shared" si="21"/>
        <v>0</v>
      </c>
      <c r="AI84" s="163">
        <f t="shared" si="22"/>
        <v>0</v>
      </c>
      <c r="AJ84" s="2">
        <v>0</v>
      </c>
      <c r="AK84" s="163">
        <f t="shared" si="6"/>
        <v>0</v>
      </c>
    </row>
    <row r="85" spans="1:37">
      <c r="A85" s="163">
        <f t="shared" si="19"/>
        <v>0</v>
      </c>
      <c r="B85" s="64"/>
      <c r="C85" s="64"/>
      <c r="D85" s="64"/>
      <c r="E85" s="64"/>
      <c r="F85" s="71" t="s">
        <v>165</v>
      </c>
      <c r="G85" s="64">
        <v>4239</v>
      </c>
      <c r="H85" s="22">
        <v>0</v>
      </c>
      <c r="I85" s="22">
        <f t="shared" si="23"/>
        <v>0</v>
      </c>
      <c r="J85" s="22"/>
      <c r="K85" s="84"/>
      <c r="L85" s="84"/>
      <c r="M85" s="84"/>
      <c r="N85" s="84"/>
      <c r="O85" s="2" t="s">
        <v>875</v>
      </c>
      <c r="S85" s="222">
        <f t="shared" si="10"/>
        <v>0</v>
      </c>
      <c r="Y85" s="64">
        <v>4239</v>
      </c>
      <c r="Z85" s="163">
        <f t="shared" si="13"/>
        <v>0</v>
      </c>
      <c r="AA85" s="163">
        <f t="shared" si="14"/>
        <v>0</v>
      </c>
      <c r="AB85" s="163">
        <f t="shared" si="15"/>
        <v>0</v>
      </c>
      <c r="AG85" s="163">
        <f t="shared" si="20"/>
        <v>0</v>
      </c>
      <c r="AH85" s="163">
        <f t="shared" si="21"/>
        <v>0</v>
      </c>
      <c r="AI85" s="163">
        <f t="shared" si="22"/>
        <v>0</v>
      </c>
      <c r="AJ85" s="2">
        <v>0</v>
      </c>
      <c r="AK85" s="163">
        <f t="shared" ref="AK85:AK148" si="24">+I85-AJ85</f>
        <v>0</v>
      </c>
    </row>
    <row r="86" spans="1:37">
      <c r="A86" s="163">
        <f t="shared" si="19"/>
        <v>0</v>
      </c>
      <c r="B86" s="64"/>
      <c r="C86" s="64"/>
      <c r="D86" s="64"/>
      <c r="E86" s="64"/>
      <c r="F86" s="71" t="s">
        <v>412</v>
      </c>
      <c r="G86" s="64">
        <v>4261</v>
      </c>
      <c r="H86" s="22">
        <v>0</v>
      </c>
      <c r="I86" s="22">
        <f t="shared" si="23"/>
        <v>0</v>
      </c>
      <c r="J86" s="22"/>
      <c r="K86" s="84"/>
      <c r="L86" s="84"/>
      <c r="M86" s="84"/>
      <c r="N86" s="84"/>
      <c r="O86" s="2" t="s">
        <v>875</v>
      </c>
      <c r="S86" s="222">
        <f t="shared" ref="S86:S149" si="25">+K86-P86</f>
        <v>0</v>
      </c>
      <c r="Y86" s="64">
        <v>4261</v>
      </c>
      <c r="Z86" s="163">
        <f t="shared" si="13"/>
        <v>0</v>
      </c>
      <c r="AA86" s="163">
        <f t="shared" si="14"/>
        <v>0</v>
      </c>
      <c r="AB86" s="163">
        <f t="shared" si="15"/>
        <v>0</v>
      </c>
      <c r="AG86" s="163">
        <f t="shared" si="20"/>
        <v>0</v>
      </c>
      <c r="AH86" s="163">
        <f t="shared" si="21"/>
        <v>0</v>
      </c>
      <c r="AI86" s="163">
        <f t="shared" si="22"/>
        <v>0</v>
      </c>
      <c r="AJ86" s="2">
        <v>0</v>
      </c>
      <c r="AK86" s="163">
        <f t="shared" si="24"/>
        <v>0</v>
      </c>
    </row>
    <row r="87" spans="1:37">
      <c r="A87" s="163">
        <f t="shared" si="19"/>
        <v>0</v>
      </c>
      <c r="B87" s="64"/>
      <c r="C87" s="64"/>
      <c r="D87" s="64"/>
      <c r="E87" s="64"/>
      <c r="F87" s="71" t="s">
        <v>168</v>
      </c>
      <c r="G87" s="64" t="s">
        <v>51</v>
      </c>
      <c r="H87" s="22">
        <v>0</v>
      </c>
      <c r="I87" s="22">
        <f t="shared" si="23"/>
        <v>0</v>
      </c>
      <c r="J87" s="22"/>
      <c r="K87" s="84"/>
      <c r="L87" s="84"/>
      <c r="M87" s="84"/>
      <c r="N87" s="84"/>
      <c r="O87" s="2" t="s">
        <v>875</v>
      </c>
      <c r="S87" s="222">
        <f t="shared" si="25"/>
        <v>0</v>
      </c>
      <c r="Y87" s="64" t="s">
        <v>51</v>
      </c>
      <c r="Z87" s="163">
        <f t="shared" si="13"/>
        <v>0</v>
      </c>
      <c r="AA87" s="163">
        <f t="shared" si="14"/>
        <v>0</v>
      </c>
      <c r="AB87" s="163">
        <f t="shared" si="15"/>
        <v>0</v>
      </c>
      <c r="AG87" s="163">
        <f t="shared" si="20"/>
        <v>0</v>
      </c>
      <c r="AH87" s="163">
        <f t="shared" si="21"/>
        <v>0</v>
      </c>
      <c r="AI87" s="163">
        <f t="shared" si="22"/>
        <v>0</v>
      </c>
      <c r="AJ87" s="2">
        <v>0</v>
      </c>
      <c r="AK87" s="163">
        <f t="shared" si="24"/>
        <v>0</v>
      </c>
    </row>
    <row r="88" spans="1:37" ht="36" customHeight="1">
      <c r="A88" s="163">
        <f t="shared" si="19"/>
        <v>0</v>
      </c>
      <c r="B88" s="64">
        <v>2140</v>
      </c>
      <c r="C88" s="64" t="s">
        <v>2</v>
      </c>
      <c r="D88" s="64">
        <v>4</v>
      </c>
      <c r="E88" s="64">
        <v>0</v>
      </c>
      <c r="F88" s="71" t="s">
        <v>197</v>
      </c>
      <c r="G88" s="64"/>
      <c r="H88" s="22"/>
      <c r="I88" s="22"/>
      <c r="J88" s="22"/>
      <c r="K88" s="22"/>
      <c r="L88" s="22"/>
      <c r="M88" s="22"/>
      <c r="N88" s="22"/>
      <c r="O88" s="2" t="s">
        <v>875</v>
      </c>
      <c r="S88" s="222">
        <f t="shared" si="25"/>
        <v>0</v>
      </c>
      <c r="Y88" s="64"/>
      <c r="Z88" s="163">
        <f t="shared" ref="Z88:Z151" si="26">+K88+V88</f>
        <v>0</v>
      </c>
      <c r="AA88" s="163">
        <f t="shared" ref="AA88:AA151" si="27">+L88+W88</f>
        <v>0</v>
      </c>
      <c r="AB88" s="163">
        <f t="shared" ref="AB88:AB151" si="28">+M88+X88</f>
        <v>0</v>
      </c>
      <c r="AG88" s="163">
        <f t="shared" si="20"/>
        <v>0</v>
      </c>
      <c r="AH88" s="163">
        <f t="shared" si="21"/>
        <v>0</v>
      </c>
      <c r="AI88" s="163">
        <f t="shared" si="22"/>
        <v>0</v>
      </c>
      <c r="AK88" s="163">
        <f t="shared" si="24"/>
        <v>0</v>
      </c>
    </row>
    <row r="89" spans="1:37" ht="47.25" customHeight="1">
      <c r="A89" s="163">
        <f t="shared" si="19"/>
        <v>0</v>
      </c>
      <c r="B89" s="64"/>
      <c r="C89" s="64"/>
      <c r="D89" s="64"/>
      <c r="E89" s="64"/>
      <c r="F89" s="71" t="s">
        <v>155</v>
      </c>
      <c r="G89" s="64"/>
      <c r="H89" s="22"/>
      <c r="I89" s="22"/>
      <c r="J89" s="22"/>
      <c r="K89" s="22"/>
      <c r="L89" s="22"/>
      <c r="M89" s="22"/>
      <c r="N89" s="22"/>
      <c r="O89" s="2" t="s">
        <v>875</v>
      </c>
      <c r="S89" s="222">
        <f t="shared" si="25"/>
        <v>0</v>
      </c>
      <c r="Y89" s="64"/>
      <c r="Z89" s="163">
        <f t="shared" si="26"/>
        <v>0</v>
      </c>
      <c r="AA89" s="163">
        <f t="shared" si="27"/>
        <v>0</v>
      </c>
      <c r="AB89" s="163">
        <f t="shared" si="28"/>
        <v>0</v>
      </c>
      <c r="AG89" s="163">
        <f t="shared" si="20"/>
        <v>0</v>
      </c>
      <c r="AH89" s="163">
        <f t="shared" si="21"/>
        <v>0</v>
      </c>
      <c r="AI89" s="163">
        <f t="shared" si="22"/>
        <v>0</v>
      </c>
      <c r="AK89" s="163">
        <f t="shared" si="24"/>
        <v>0</v>
      </c>
    </row>
    <row r="90" spans="1:37">
      <c r="A90" s="163">
        <f t="shared" si="19"/>
        <v>0</v>
      </c>
      <c r="B90" s="64">
        <v>2141</v>
      </c>
      <c r="C90" s="64" t="s">
        <v>2</v>
      </c>
      <c r="D90" s="64">
        <v>4</v>
      </c>
      <c r="E90" s="64">
        <v>1</v>
      </c>
      <c r="F90" s="71" t="s">
        <v>197</v>
      </c>
      <c r="G90" s="64"/>
      <c r="H90" s="22"/>
      <c r="I90" s="22"/>
      <c r="J90" s="22"/>
      <c r="K90" s="22"/>
      <c r="L90" s="22"/>
      <c r="M90" s="22"/>
      <c r="N90" s="22"/>
      <c r="O90" s="2" t="s">
        <v>875</v>
      </c>
      <c r="S90" s="222">
        <f t="shared" si="25"/>
        <v>0</v>
      </c>
      <c r="Y90" s="64"/>
      <c r="Z90" s="163">
        <f t="shared" si="26"/>
        <v>0</v>
      </c>
      <c r="AA90" s="163">
        <f t="shared" si="27"/>
        <v>0</v>
      </c>
      <c r="AB90" s="163">
        <f t="shared" si="28"/>
        <v>0</v>
      </c>
      <c r="AG90" s="163">
        <f t="shared" si="20"/>
        <v>0</v>
      </c>
      <c r="AH90" s="163">
        <f t="shared" si="21"/>
        <v>0</v>
      </c>
      <c r="AI90" s="163">
        <f t="shared" si="22"/>
        <v>0</v>
      </c>
      <c r="AK90" s="163">
        <f t="shared" si="24"/>
        <v>0</v>
      </c>
    </row>
    <row r="91" spans="1:37" ht="40.5">
      <c r="A91" s="163">
        <f t="shared" si="19"/>
        <v>0</v>
      </c>
      <c r="B91" s="64"/>
      <c r="C91" s="64"/>
      <c r="D91" s="64"/>
      <c r="E91" s="64"/>
      <c r="F91" s="71" t="s">
        <v>176</v>
      </c>
      <c r="G91" s="64"/>
      <c r="H91" s="22"/>
      <c r="I91" s="22"/>
      <c r="J91" s="22"/>
      <c r="K91" s="22"/>
      <c r="L91" s="22"/>
      <c r="M91" s="22"/>
      <c r="N91" s="22"/>
      <c r="O91" s="2" t="s">
        <v>875</v>
      </c>
      <c r="S91" s="222">
        <f t="shared" si="25"/>
        <v>0</v>
      </c>
      <c r="Y91" s="64"/>
      <c r="Z91" s="163">
        <f t="shared" si="26"/>
        <v>0</v>
      </c>
      <c r="AA91" s="163">
        <f t="shared" si="27"/>
        <v>0</v>
      </c>
      <c r="AB91" s="163">
        <f t="shared" si="28"/>
        <v>0</v>
      </c>
      <c r="AG91" s="163">
        <f t="shared" si="20"/>
        <v>0</v>
      </c>
      <c r="AH91" s="163">
        <f t="shared" si="21"/>
        <v>0</v>
      </c>
      <c r="AI91" s="163">
        <f t="shared" si="22"/>
        <v>0</v>
      </c>
      <c r="AK91" s="163">
        <f t="shared" si="24"/>
        <v>0</v>
      </c>
    </row>
    <row r="92" spans="1:37" ht="50.25" customHeight="1">
      <c r="A92" s="163">
        <f t="shared" si="19"/>
        <v>0</v>
      </c>
      <c r="B92" s="64"/>
      <c r="C92" s="64"/>
      <c r="D92" s="64"/>
      <c r="E92" s="64"/>
      <c r="F92" s="71" t="s">
        <v>177</v>
      </c>
      <c r="G92" s="64"/>
      <c r="H92" s="22"/>
      <c r="I92" s="22"/>
      <c r="J92" s="22"/>
      <c r="K92" s="22"/>
      <c r="L92" s="22"/>
      <c r="M92" s="22"/>
      <c r="N92" s="22"/>
      <c r="O92" s="2" t="s">
        <v>875</v>
      </c>
      <c r="S92" s="222">
        <f t="shared" si="25"/>
        <v>0</v>
      </c>
      <c r="Y92" s="64"/>
      <c r="Z92" s="163">
        <f t="shared" si="26"/>
        <v>0</v>
      </c>
      <c r="AA92" s="163">
        <f t="shared" si="27"/>
        <v>0</v>
      </c>
      <c r="AB92" s="163">
        <f t="shared" si="28"/>
        <v>0</v>
      </c>
      <c r="AG92" s="163">
        <f t="shared" si="20"/>
        <v>0</v>
      </c>
      <c r="AH92" s="163">
        <f t="shared" si="21"/>
        <v>0</v>
      </c>
      <c r="AI92" s="163">
        <f t="shared" si="22"/>
        <v>0</v>
      </c>
      <c r="AK92" s="163">
        <f t="shared" si="24"/>
        <v>0</v>
      </c>
    </row>
    <row r="93" spans="1:37">
      <c r="A93" s="163">
        <f t="shared" si="19"/>
        <v>0</v>
      </c>
      <c r="B93" s="64"/>
      <c r="C93" s="64"/>
      <c r="D93" s="64"/>
      <c r="E93" s="64"/>
      <c r="F93" s="71" t="s">
        <v>177</v>
      </c>
      <c r="G93" s="64"/>
      <c r="H93" s="22"/>
      <c r="I93" s="22"/>
      <c r="J93" s="22"/>
      <c r="K93" s="22"/>
      <c r="L93" s="22"/>
      <c r="M93" s="22"/>
      <c r="N93" s="22"/>
      <c r="O93" s="2" t="s">
        <v>875</v>
      </c>
      <c r="S93" s="222">
        <f t="shared" si="25"/>
        <v>0</v>
      </c>
      <c r="Y93" s="64"/>
      <c r="Z93" s="163">
        <f t="shared" si="26"/>
        <v>0</v>
      </c>
      <c r="AA93" s="163">
        <f t="shared" si="27"/>
        <v>0</v>
      </c>
      <c r="AB93" s="163">
        <f t="shared" si="28"/>
        <v>0</v>
      </c>
      <c r="AG93" s="163">
        <f t="shared" si="20"/>
        <v>0</v>
      </c>
      <c r="AH93" s="163">
        <f t="shared" si="21"/>
        <v>0</v>
      </c>
      <c r="AI93" s="163">
        <f t="shared" si="22"/>
        <v>0</v>
      </c>
      <c r="AK93" s="163">
        <f t="shared" si="24"/>
        <v>0</v>
      </c>
    </row>
    <row r="94" spans="1:37" ht="50.25" customHeight="1">
      <c r="A94" s="163">
        <f t="shared" si="19"/>
        <v>26000</v>
      </c>
      <c r="B94" s="64">
        <v>2150</v>
      </c>
      <c r="C94" s="64" t="s">
        <v>2</v>
      </c>
      <c r="D94" s="64">
        <v>5</v>
      </c>
      <c r="E94" s="64">
        <v>0</v>
      </c>
      <c r="F94" s="71" t="s">
        <v>199</v>
      </c>
      <c r="G94" s="64"/>
      <c r="H94" s="22">
        <f t="shared" ref="H94:N94" si="29">H96</f>
        <v>26000</v>
      </c>
      <c r="I94" s="22">
        <f t="shared" si="29"/>
        <v>1000</v>
      </c>
      <c r="J94" s="22">
        <f t="shared" si="29"/>
        <v>25000</v>
      </c>
      <c r="K94" s="22">
        <f t="shared" si="29"/>
        <v>0</v>
      </c>
      <c r="L94" s="22">
        <f t="shared" si="29"/>
        <v>0</v>
      </c>
      <c r="M94" s="22">
        <f t="shared" si="29"/>
        <v>0</v>
      </c>
      <c r="N94" s="22">
        <f t="shared" si="29"/>
        <v>26000</v>
      </c>
      <c r="O94" s="2" t="s">
        <v>875</v>
      </c>
      <c r="S94" s="222">
        <f t="shared" si="25"/>
        <v>0</v>
      </c>
      <c r="Y94" s="64"/>
      <c r="Z94" s="163">
        <f t="shared" si="26"/>
        <v>0</v>
      </c>
      <c r="AA94" s="163">
        <f t="shared" si="27"/>
        <v>0</v>
      </c>
      <c r="AB94" s="163">
        <f t="shared" si="28"/>
        <v>0</v>
      </c>
      <c r="AG94" s="163">
        <f t="shared" si="20"/>
        <v>0</v>
      </c>
      <c r="AH94" s="163">
        <f t="shared" si="21"/>
        <v>0</v>
      </c>
      <c r="AI94" s="163">
        <f t="shared" si="22"/>
        <v>26000</v>
      </c>
      <c r="AJ94" s="2">
        <v>8000</v>
      </c>
      <c r="AK94" s="163">
        <f t="shared" si="24"/>
        <v>-7000</v>
      </c>
    </row>
    <row r="95" spans="1:37" ht="54" customHeight="1">
      <c r="A95" s="163">
        <f t="shared" si="19"/>
        <v>0</v>
      </c>
      <c r="B95" s="64"/>
      <c r="C95" s="64"/>
      <c r="D95" s="64"/>
      <c r="E95" s="64"/>
      <c r="F95" s="71" t="s">
        <v>155</v>
      </c>
      <c r="G95" s="64"/>
      <c r="H95" s="22"/>
      <c r="I95" s="22"/>
      <c r="J95" s="22"/>
      <c r="K95" s="22"/>
      <c r="L95" s="22"/>
      <c r="M95" s="22"/>
      <c r="N95" s="22"/>
      <c r="O95" s="2" t="s">
        <v>875</v>
      </c>
      <c r="S95" s="222">
        <f t="shared" si="25"/>
        <v>0</v>
      </c>
      <c r="Y95" s="64"/>
      <c r="Z95" s="163">
        <f t="shared" si="26"/>
        <v>0</v>
      </c>
      <c r="AA95" s="163">
        <f t="shared" si="27"/>
        <v>0</v>
      </c>
      <c r="AB95" s="163">
        <f t="shared" si="28"/>
        <v>0</v>
      </c>
      <c r="AG95" s="163">
        <f t="shared" si="20"/>
        <v>0</v>
      </c>
      <c r="AH95" s="163">
        <f t="shared" si="21"/>
        <v>0</v>
      </c>
      <c r="AI95" s="163">
        <f t="shared" si="22"/>
        <v>0</v>
      </c>
      <c r="AK95" s="163">
        <f t="shared" si="24"/>
        <v>0</v>
      </c>
    </row>
    <row r="96" spans="1:37" ht="40.5">
      <c r="A96" s="163">
        <f t="shared" si="19"/>
        <v>26000</v>
      </c>
      <c r="B96" s="64">
        <v>2151</v>
      </c>
      <c r="C96" s="64" t="s">
        <v>2</v>
      </c>
      <c r="D96" s="64">
        <v>5</v>
      </c>
      <c r="E96" s="64">
        <v>1</v>
      </c>
      <c r="F96" s="71" t="s">
        <v>200</v>
      </c>
      <c r="G96" s="64"/>
      <c r="H96" s="22">
        <f t="shared" ref="H96:N96" si="30">H98+H99</f>
        <v>26000</v>
      </c>
      <c r="I96" s="22">
        <f t="shared" si="30"/>
        <v>1000</v>
      </c>
      <c r="J96" s="22">
        <f t="shared" si="30"/>
        <v>25000</v>
      </c>
      <c r="K96" s="22">
        <f t="shared" si="30"/>
        <v>0</v>
      </c>
      <c r="L96" s="22">
        <f t="shared" si="30"/>
        <v>0</v>
      </c>
      <c r="M96" s="22">
        <f t="shared" si="30"/>
        <v>0</v>
      </c>
      <c r="N96" s="22">
        <f t="shared" si="30"/>
        <v>26000</v>
      </c>
      <c r="O96" s="2" t="s">
        <v>875</v>
      </c>
      <c r="S96" s="222">
        <f t="shared" si="25"/>
        <v>0</v>
      </c>
      <c r="Y96" s="64"/>
      <c r="Z96" s="163">
        <f t="shared" si="26"/>
        <v>0</v>
      </c>
      <c r="AA96" s="163">
        <f t="shared" si="27"/>
        <v>0</v>
      </c>
      <c r="AB96" s="163">
        <f t="shared" si="28"/>
        <v>0</v>
      </c>
      <c r="AG96" s="163">
        <f t="shared" si="20"/>
        <v>0</v>
      </c>
      <c r="AH96" s="163">
        <f t="shared" si="21"/>
        <v>0</v>
      </c>
      <c r="AI96" s="163">
        <f t="shared" si="22"/>
        <v>26000</v>
      </c>
      <c r="AJ96" s="2">
        <v>8000</v>
      </c>
      <c r="AK96" s="163">
        <f t="shared" si="24"/>
        <v>-7000</v>
      </c>
    </row>
    <row r="97" spans="1:37" ht="40.5">
      <c r="A97" s="163">
        <f t="shared" si="19"/>
        <v>0</v>
      </c>
      <c r="B97" s="64"/>
      <c r="C97" s="64"/>
      <c r="D97" s="64"/>
      <c r="E97" s="64"/>
      <c r="F97" s="71" t="s">
        <v>176</v>
      </c>
      <c r="G97" s="64"/>
      <c r="H97" s="22"/>
      <c r="I97" s="22"/>
      <c r="J97" s="22"/>
      <c r="K97" s="22"/>
      <c r="L97" s="22"/>
      <c r="M97" s="22"/>
      <c r="N97" s="22"/>
      <c r="O97" s="2" t="s">
        <v>875</v>
      </c>
      <c r="S97" s="222">
        <f t="shared" si="25"/>
        <v>0</v>
      </c>
      <c r="Y97" s="64"/>
      <c r="Z97" s="163">
        <f t="shared" si="26"/>
        <v>0</v>
      </c>
      <c r="AA97" s="163">
        <f t="shared" si="27"/>
        <v>0</v>
      </c>
      <c r="AB97" s="163">
        <f t="shared" si="28"/>
        <v>0</v>
      </c>
      <c r="AG97" s="163">
        <f t="shared" si="20"/>
        <v>0</v>
      </c>
      <c r="AH97" s="163">
        <f t="shared" si="21"/>
        <v>0</v>
      </c>
      <c r="AI97" s="163">
        <f t="shared" si="22"/>
        <v>0</v>
      </c>
      <c r="AK97" s="163">
        <f t="shared" si="24"/>
        <v>0</v>
      </c>
    </row>
    <row r="98" spans="1:37">
      <c r="A98" s="163">
        <f t="shared" si="19"/>
        <v>1000</v>
      </c>
      <c r="B98" s="64"/>
      <c r="C98" s="64"/>
      <c r="D98" s="64"/>
      <c r="E98" s="64"/>
      <c r="F98" s="71" t="s">
        <v>540</v>
      </c>
      <c r="G98" s="64">
        <v>4241</v>
      </c>
      <c r="H98" s="22">
        <f>+I98+J98</f>
        <v>1000</v>
      </c>
      <c r="I98" s="22">
        <v>1000</v>
      </c>
      <c r="J98" s="22"/>
      <c r="K98" s="154"/>
      <c r="L98" s="154"/>
      <c r="M98" s="154"/>
      <c r="N98" s="154">
        <f t="shared" ref="N98:N99" si="31">+H98</f>
        <v>1000</v>
      </c>
      <c r="O98" s="2" t="s">
        <v>875</v>
      </c>
      <c r="S98" s="222">
        <f t="shared" si="25"/>
        <v>0</v>
      </c>
      <c r="Y98" s="64">
        <v>4241</v>
      </c>
      <c r="Z98" s="163">
        <f t="shared" si="26"/>
        <v>0</v>
      </c>
      <c r="AA98" s="163">
        <f t="shared" si="27"/>
        <v>0</v>
      </c>
      <c r="AB98" s="163">
        <f t="shared" si="28"/>
        <v>0</v>
      </c>
      <c r="AG98" s="163">
        <f t="shared" si="20"/>
        <v>0</v>
      </c>
      <c r="AH98" s="163">
        <f t="shared" si="21"/>
        <v>0</v>
      </c>
      <c r="AI98" s="163">
        <f t="shared" si="22"/>
        <v>1000</v>
      </c>
      <c r="AJ98" s="2">
        <v>8000</v>
      </c>
      <c r="AK98" s="163">
        <f t="shared" si="24"/>
        <v>-7000</v>
      </c>
    </row>
    <row r="99" spans="1:37">
      <c r="A99" s="163">
        <f t="shared" si="19"/>
        <v>25000</v>
      </c>
      <c r="B99" s="64"/>
      <c r="C99" s="64"/>
      <c r="D99" s="64"/>
      <c r="E99" s="64"/>
      <c r="F99" s="71" t="s">
        <v>594</v>
      </c>
      <c r="G99" s="64">
        <v>5134</v>
      </c>
      <c r="H99" s="22">
        <f>+I99+J99</f>
        <v>25000</v>
      </c>
      <c r="I99" s="22"/>
      <c r="J99" s="22">
        <v>25000</v>
      </c>
      <c r="K99" s="154"/>
      <c r="L99" s="154"/>
      <c r="M99" s="154"/>
      <c r="N99" s="154">
        <f t="shared" si="31"/>
        <v>25000</v>
      </c>
      <c r="O99" s="2" t="s">
        <v>875</v>
      </c>
      <c r="S99" s="222">
        <f t="shared" si="25"/>
        <v>0</v>
      </c>
      <c r="Y99" s="64">
        <v>5134</v>
      </c>
      <c r="Z99" s="163">
        <f t="shared" si="26"/>
        <v>0</v>
      </c>
      <c r="AA99" s="163">
        <f t="shared" si="27"/>
        <v>0</v>
      </c>
      <c r="AB99" s="163">
        <f t="shared" si="28"/>
        <v>0</v>
      </c>
      <c r="AG99" s="163">
        <f t="shared" si="20"/>
        <v>0</v>
      </c>
      <c r="AH99" s="163">
        <f t="shared" si="21"/>
        <v>0</v>
      </c>
      <c r="AI99" s="163">
        <f t="shared" si="22"/>
        <v>25000</v>
      </c>
      <c r="AK99" s="163">
        <f t="shared" si="24"/>
        <v>0</v>
      </c>
    </row>
    <row r="100" spans="1:37">
      <c r="A100" s="163">
        <f t="shared" si="19"/>
        <v>0</v>
      </c>
      <c r="B100" s="64"/>
      <c r="C100" s="64"/>
      <c r="D100" s="64"/>
      <c r="E100" s="64"/>
      <c r="F100" s="71" t="s">
        <v>177</v>
      </c>
      <c r="G100" s="64"/>
      <c r="H100" s="22"/>
      <c r="I100" s="22"/>
      <c r="J100" s="22"/>
      <c r="K100" s="22"/>
      <c r="L100" s="22"/>
      <c r="M100" s="22"/>
      <c r="N100" s="22"/>
      <c r="O100" s="2" t="s">
        <v>875</v>
      </c>
      <c r="S100" s="222">
        <f t="shared" si="25"/>
        <v>0</v>
      </c>
      <c r="Y100" s="64"/>
      <c r="Z100" s="163">
        <f t="shared" si="26"/>
        <v>0</v>
      </c>
      <c r="AA100" s="163">
        <f t="shared" si="27"/>
        <v>0</v>
      </c>
      <c r="AB100" s="163">
        <f t="shared" si="28"/>
        <v>0</v>
      </c>
      <c r="AG100" s="163">
        <f t="shared" si="20"/>
        <v>0</v>
      </c>
      <c r="AH100" s="163">
        <f t="shared" si="21"/>
        <v>0</v>
      </c>
      <c r="AI100" s="163">
        <f t="shared" si="22"/>
        <v>0</v>
      </c>
      <c r="AK100" s="163">
        <f t="shared" si="24"/>
        <v>0</v>
      </c>
    </row>
    <row r="101" spans="1:37" ht="38.25" customHeight="1">
      <c r="A101" s="163">
        <f t="shared" si="19"/>
        <v>140000</v>
      </c>
      <c r="B101" s="64">
        <v>2160</v>
      </c>
      <c r="C101" s="64" t="s">
        <v>2</v>
      </c>
      <c r="D101" s="64">
        <v>6</v>
      </c>
      <c r="E101" s="64">
        <v>0</v>
      </c>
      <c r="F101" s="71" t="s">
        <v>201</v>
      </c>
      <c r="G101" s="64"/>
      <c r="H101" s="22">
        <f>+H103+H108</f>
        <v>140000</v>
      </c>
      <c r="I101" s="22">
        <f>+I103+I108</f>
        <v>140000</v>
      </c>
      <c r="J101" s="22">
        <f>J103</f>
        <v>0</v>
      </c>
      <c r="K101" s="22">
        <f>K103</f>
        <v>0</v>
      </c>
      <c r="L101" s="22">
        <f>L103</f>
        <v>0</v>
      </c>
      <c r="M101" s="22">
        <f>M103</f>
        <v>0</v>
      </c>
      <c r="N101" s="22">
        <f>N103</f>
        <v>140000</v>
      </c>
      <c r="O101" s="2" t="s">
        <v>875</v>
      </c>
      <c r="S101" s="222">
        <f t="shared" si="25"/>
        <v>0</v>
      </c>
      <c r="Y101" s="64"/>
      <c r="Z101" s="163">
        <f t="shared" si="26"/>
        <v>0</v>
      </c>
      <c r="AA101" s="163">
        <f t="shared" si="27"/>
        <v>0</v>
      </c>
      <c r="AB101" s="163">
        <f t="shared" si="28"/>
        <v>0</v>
      </c>
      <c r="AG101" s="163">
        <f t="shared" si="20"/>
        <v>0</v>
      </c>
      <c r="AH101" s="163">
        <f t="shared" si="21"/>
        <v>0</v>
      </c>
      <c r="AI101" s="163">
        <f t="shared" si="22"/>
        <v>140000</v>
      </c>
      <c r="AJ101" s="2">
        <v>255296</v>
      </c>
      <c r="AK101" s="163">
        <f t="shared" si="24"/>
        <v>-115296</v>
      </c>
    </row>
    <row r="102" spans="1:37">
      <c r="A102" s="163">
        <f t="shared" si="19"/>
        <v>0</v>
      </c>
      <c r="B102" s="64"/>
      <c r="C102" s="64"/>
      <c r="D102" s="64"/>
      <c r="E102" s="64"/>
      <c r="F102" s="71" t="s">
        <v>155</v>
      </c>
      <c r="G102" s="64"/>
      <c r="H102" s="22"/>
      <c r="I102" s="22"/>
      <c r="J102" s="22"/>
      <c r="K102" s="22"/>
      <c r="L102" s="22"/>
      <c r="M102" s="22"/>
      <c r="N102" s="22"/>
      <c r="O102" s="2" t="s">
        <v>875</v>
      </c>
      <c r="S102" s="222">
        <f t="shared" si="25"/>
        <v>0</v>
      </c>
      <c r="Y102" s="64"/>
      <c r="Z102" s="163">
        <f t="shared" si="26"/>
        <v>0</v>
      </c>
      <c r="AA102" s="163">
        <f t="shared" si="27"/>
        <v>0</v>
      </c>
      <c r="AB102" s="163">
        <f t="shared" si="28"/>
        <v>0</v>
      </c>
      <c r="AG102" s="163">
        <f t="shared" si="20"/>
        <v>0</v>
      </c>
      <c r="AH102" s="163">
        <f t="shared" si="21"/>
        <v>0</v>
      </c>
      <c r="AI102" s="163">
        <f t="shared" si="22"/>
        <v>0</v>
      </c>
      <c r="AK102" s="163">
        <f t="shared" si="24"/>
        <v>0</v>
      </c>
    </row>
    <row r="103" spans="1:37" ht="27">
      <c r="A103" s="163">
        <f t="shared" si="19"/>
        <v>140000</v>
      </c>
      <c r="B103" s="64">
        <v>2161</v>
      </c>
      <c r="C103" s="64" t="s">
        <v>2</v>
      </c>
      <c r="D103" s="64">
        <v>6</v>
      </c>
      <c r="E103" s="64">
        <v>1</v>
      </c>
      <c r="F103" s="71" t="s">
        <v>202</v>
      </c>
      <c r="G103" s="64"/>
      <c r="H103" s="22">
        <f>+H105+H106+H109+H111+H112</f>
        <v>140000</v>
      </c>
      <c r="I103" s="22">
        <f t="shared" ref="I103:N103" si="32">+I105+I106+I109+I111+I112</f>
        <v>140000</v>
      </c>
      <c r="J103" s="22">
        <f t="shared" si="32"/>
        <v>0</v>
      </c>
      <c r="K103" s="22">
        <f t="shared" si="32"/>
        <v>0</v>
      </c>
      <c r="L103" s="22">
        <f t="shared" si="32"/>
        <v>0</v>
      </c>
      <c r="M103" s="22">
        <f t="shared" si="32"/>
        <v>0</v>
      </c>
      <c r="N103" s="22">
        <f t="shared" si="32"/>
        <v>140000</v>
      </c>
      <c r="O103" s="2" t="s">
        <v>875</v>
      </c>
      <c r="S103" s="222">
        <f t="shared" si="25"/>
        <v>0</v>
      </c>
      <c r="Y103" s="64"/>
      <c r="Z103" s="163">
        <f t="shared" si="26"/>
        <v>0</v>
      </c>
      <c r="AA103" s="163">
        <f t="shared" si="27"/>
        <v>0</v>
      </c>
      <c r="AB103" s="163">
        <f t="shared" si="28"/>
        <v>0</v>
      </c>
      <c r="AG103" s="163">
        <f t="shared" si="20"/>
        <v>0</v>
      </c>
      <c r="AH103" s="163">
        <f t="shared" si="21"/>
        <v>0</v>
      </c>
      <c r="AI103" s="163">
        <f t="shared" si="22"/>
        <v>140000</v>
      </c>
      <c r="AJ103" s="2">
        <v>255296</v>
      </c>
      <c r="AK103" s="163">
        <f t="shared" si="24"/>
        <v>-115296</v>
      </c>
    </row>
    <row r="104" spans="1:37" ht="40.5">
      <c r="A104" s="163">
        <f t="shared" si="19"/>
        <v>0</v>
      </c>
      <c r="B104" s="64"/>
      <c r="C104" s="64"/>
      <c r="D104" s="64"/>
      <c r="E104" s="64"/>
      <c r="F104" s="71" t="s">
        <v>176</v>
      </c>
      <c r="G104" s="64"/>
      <c r="H104" s="22"/>
      <c r="I104" s="22"/>
      <c r="J104" s="22"/>
      <c r="K104" s="22"/>
      <c r="L104" s="22"/>
      <c r="M104" s="22"/>
      <c r="N104" s="22"/>
      <c r="O104" s="2" t="s">
        <v>875</v>
      </c>
      <c r="S104" s="222">
        <f t="shared" si="25"/>
        <v>0</v>
      </c>
      <c r="Y104" s="64"/>
      <c r="Z104" s="163">
        <f t="shared" si="26"/>
        <v>0</v>
      </c>
      <c r="AA104" s="163">
        <f t="shared" si="27"/>
        <v>0</v>
      </c>
      <c r="AB104" s="163">
        <f t="shared" si="28"/>
        <v>0</v>
      </c>
      <c r="AG104" s="163">
        <f t="shared" si="20"/>
        <v>0</v>
      </c>
      <c r="AH104" s="163">
        <f t="shared" si="21"/>
        <v>0</v>
      </c>
      <c r="AI104" s="163">
        <f t="shared" si="22"/>
        <v>0</v>
      </c>
      <c r="AK104" s="163">
        <f t="shared" si="24"/>
        <v>0</v>
      </c>
    </row>
    <row r="105" spans="1:37">
      <c r="A105" s="163">
        <f t="shared" si="19"/>
        <v>10000</v>
      </c>
      <c r="B105" s="64"/>
      <c r="C105" s="64"/>
      <c r="D105" s="64"/>
      <c r="E105" s="64"/>
      <c r="F105" s="71" t="s">
        <v>541</v>
      </c>
      <c r="G105" s="64">
        <v>4241</v>
      </c>
      <c r="H105" s="22">
        <f t="shared" ref="H105:H106" si="33">SUM(I105:J105)</f>
        <v>10000</v>
      </c>
      <c r="I105" s="22">
        <v>10000</v>
      </c>
      <c r="J105" s="22"/>
      <c r="K105" s="154"/>
      <c r="L105" s="154"/>
      <c r="M105" s="154"/>
      <c r="N105" s="154">
        <f t="shared" ref="N105:N112" si="34">+H105</f>
        <v>10000</v>
      </c>
      <c r="O105" s="2" t="s">
        <v>875</v>
      </c>
      <c r="S105" s="222">
        <f t="shared" si="25"/>
        <v>0</v>
      </c>
      <c r="Y105" s="64">
        <v>4241</v>
      </c>
      <c r="Z105" s="163">
        <f t="shared" si="26"/>
        <v>0</v>
      </c>
      <c r="AA105" s="163">
        <f t="shared" si="27"/>
        <v>0</v>
      </c>
      <c r="AB105" s="163">
        <f t="shared" si="28"/>
        <v>0</v>
      </c>
      <c r="AG105" s="163">
        <f t="shared" si="20"/>
        <v>0</v>
      </c>
      <c r="AH105" s="163">
        <f t="shared" si="21"/>
        <v>0</v>
      </c>
      <c r="AI105" s="163">
        <f t="shared" si="22"/>
        <v>10000</v>
      </c>
      <c r="AJ105" s="2">
        <v>11000</v>
      </c>
      <c r="AK105" s="163">
        <f t="shared" si="24"/>
        <v>-1000</v>
      </c>
    </row>
    <row r="106" spans="1:37">
      <c r="A106" s="163">
        <f t="shared" si="19"/>
        <v>30000</v>
      </c>
      <c r="B106" s="64"/>
      <c r="C106" s="64"/>
      <c r="D106" s="64"/>
      <c r="E106" s="64"/>
      <c r="F106" s="71" t="s">
        <v>169</v>
      </c>
      <c r="G106" s="64">
        <v>4823</v>
      </c>
      <c r="H106" s="22">
        <f t="shared" si="33"/>
        <v>30000</v>
      </c>
      <c r="I106" s="22">
        <v>30000</v>
      </c>
      <c r="J106" s="22"/>
      <c r="K106" s="154"/>
      <c r="L106" s="154"/>
      <c r="M106" s="154"/>
      <c r="N106" s="154">
        <f t="shared" si="34"/>
        <v>30000</v>
      </c>
      <c r="O106" s="2" t="s">
        <v>875</v>
      </c>
      <c r="P106" s="2">
        <v>296</v>
      </c>
      <c r="Q106" s="2">
        <v>4823</v>
      </c>
      <c r="S106" s="222">
        <f t="shared" si="25"/>
        <v>-296</v>
      </c>
      <c r="V106" s="2">
        <v>296</v>
      </c>
      <c r="W106" s="2">
        <v>296</v>
      </c>
      <c r="X106" s="2">
        <v>296</v>
      </c>
      <c r="Y106" s="64">
        <v>4823</v>
      </c>
      <c r="Z106" s="163">
        <f t="shared" si="26"/>
        <v>296</v>
      </c>
      <c r="AA106" s="163">
        <f t="shared" si="27"/>
        <v>296</v>
      </c>
      <c r="AB106" s="163">
        <f t="shared" si="28"/>
        <v>296</v>
      </c>
      <c r="AG106" s="163">
        <f t="shared" si="20"/>
        <v>0</v>
      </c>
      <c r="AH106" s="163">
        <f t="shared" si="21"/>
        <v>0</v>
      </c>
      <c r="AI106" s="163">
        <f t="shared" si="22"/>
        <v>30000</v>
      </c>
      <c r="AJ106" s="2">
        <v>84296</v>
      </c>
      <c r="AK106" s="163">
        <f t="shared" si="24"/>
        <v>-54296</v>
      </c>
    </row>
    <row r="107" spans="1:37">
      <c r="A107" s="163">
        <f t="shared" si="19"/>
        <v>0</v>
      </c>
      <c r="B107" s="64"/>
      <c r="C107" s="64"/>
      <c r="D107" s="64"/>
      <c r="E107" s="64"/>
      <c r="F107" s="71"/>
      <c r="G107" s="64"/>
      <c r="H107" s="22"/>
      <c r="I107" s="22"/>
      <c r="J107" s="22"/>
      <c r="K107" s="154"/>
      <c r="L107" s="154"/>
      <c r="M107" s="154"/>
      <c r="N107" s="154"/>
      <c r="O107" s="2" t="s">
        <v>875</v>
      </c>
      <c r="S107" s="222">
        <f t="shared" si="25"/>
        <v>0</v>
      </c>
      <c r="Y107" s="64"/>
      <c r="Z107" s="163">
        <f t="shared" si="26"/>
        <v>0</v>
      </c>
      <c r="AA107" s="163">
        <f t="shared" si="27"/>
        <v>0</v>
      </c>
      <c r="AB107" s="163">
        <f t="shared" si="28"/>
        <v>0</v>
      </c>
      <c r="AG107" s="163">
        <f t="shared" si="20"/>
        <v>0</v>
      </c>
      <c r="AH107" s="163">
        <f t="shared" si="21"/>
        <v>0</v>
      </c>
      <c r="AI107" s="163">
        <f t="shared" si="22"/>
        <v>0</v>
      </c>
      <c r="AK107" s="163">
        <f t="shared" si="24"/>
        <v>0</v>
      </c>
    </row>
    <row r="108" spans="1:37">
      <c r="A108" s="163">
        <f t="shared" si="19"/>
        <v>0</v>
      </c>
      <c r="B108" s="64"/>
      <c r="C108" s="64"/>
      <c r="D108" s="64"/>
      <c r="E108" s="64"/>
      <c r="F108" s="71" t="s">
        <v>637</v>
      </c>
      <c r="G108" s="64"/>
      <c r="H108" s="22"/>
      <c r="I108" s="22"/>
      <c r="J108" s="22"/>
      <c r="K108" s="154"/>
      <c r="L108" s="154"/>
      <c r="M108" s="154"/>
      <c r="N108" s="154"/>
      <c r="O108" s="2" t="s">
        <v>875</v>
      </c>
      <c r="S108" s="222">
        <f t="shared" si="25"/>
        <v>0</v>
      </c>
      <c r="Y108" s="64"/>
      <c r="Z108" s="163">
        <f t="shared" si="26"/>
        <v>0</v>
      </c>
      <c r="AA108" s="163">
        <f t="shared" si="27"/>
        <v>0</v>
      </c>
      <c r="AB108" s="163">
        <f t="shared" si="28"/>
        <v>0</v>
      </c>
      <c r="AG108" s="163">
        <f t="shared" si="20"/>
        <v>0</v>
      </c>
      <c r="AH108" s="163">
        <f t="shared" si="21"/>
        <v>0</v>
      </c>
      <c r="AI108" s="163">
        <f t="shared" si="22"/>
        <v>0</v>
      </c>
      <c r="AK108" s="163">
        <f t="shared" si="24"/>
        <v>0</v>
      </c>
    </row>
    <row r="109" spans="1:37">
      <c r="A109" s="163">
        <f t="shared" si="19"/>
        <v>100000</v>
      </c>
      <c r="B109" s="64"/>
      <c r="C109" s="64"/>
      <c r="D109" s="64"/>
      <c r="E109" s="64"/>
      <c r="F109" s="71" t="s">
        <v>638</v>
      </c>
      <c r="G109" s="64" t="s">
        <v>53</v>
      </c>
      <c r="H109" s="22">
        <f t="shared" ref="H109" si="35">SUM(I109:J109)</f>
        <v>100000</v>
      </c>
      <c r="I109" s="22">
        <v>100000</v>
      </c>
      <c r="J109" s="22"/>
      <c r="K109" s="154"/>
      <c r="L109" s="154"/>
      <c r="M109" s="154"/>
      <c r="N109" s="154">
        <f t="shared" si="34"/>
        <v>100000</v>
      </c>
      <c r="O109" s="2" t="s">
        <v>875</v>
      </c>
      <c r="S109" s="222">
        <f t="shared" si="25"/>
        <v>0</v>
      </c>
      <c r="Y109" s="64" t="s">
        <v>53</v>
      </c>
      <c r="Z109" s="163">
        <f t="shared" si="26"/>
        <v>0</v>
      </c>
      <c r="AA109" s="163">
        <f t="shared" si="27"/>
        <v>0</v>
      </c>
      <c r="AB109" s="163">
        <f t="shared" si="28"/>
        <v>0</v>
      </c>
      <c r="AG109" s="163">
        <f t="shared" si="20"/>
        <v>0</v>
      </c>
      <c r="AH109" s="163">
        <f t="shared" si="21"/>
        <v>0</v>
      </c>
      <c r="AI109" s="163">
        <f t="shared" si="22"/>
        <v>100000</v>
      </c>
      <c r="AJ109" s="2">
        <v>160000</v>
      </c>
      <c r="AK109" s="163">
        <f t="shared" si="24"/>
        <v>-60000</v>
      </c>
    </row>
    <row r="110" spans="1:37">
      <c r="A110" s="163">
        <f t="shared" si="19"/>
        <v>0</v>
      </c>
      <c r="B110" s="64"/>
      <c r="C110" s="64"/>
      <c r="D110" s="64"/>
      <c r="E110" s="64"/>
      <c r="F110" s="71"/>
      <c r="G110" s="64"/>
      <c r="H110" s="22"/>
      <c r="I110" s="22"/>
      <c r="J110" s="22"/>
      <c r="K110" s="154"/>
      <c r="L110" s="154"/>
      <c r="M110" s="154"/>
      <c r="N110" s="154"/>
      <c r="O110" s="2" t="s">
        <v>875</v>
      </c>
      <c r="S110" s="222">
        <f t="shared" si="25"/>
        <v>0</v>
      </c>
      <c r="Y110" s="64"/>
      <c r="Z110" s="163">
        <f t="shared" si="26"/>
        <v>0</v>
      </c>
      <c r="AA110" s="163">
        <f t="shared" si="27"/>
        <v>0</v>
      </c>
      <c r="AB110" s="163">
        <f t="shared" si="28"/>
        <v>0</v>
      </c>
      <c r="AG110" s="163">
        <f t="shared" si="20"/>
        <v>0</v>
      </c>
      <c r="AH110" s="163">
        <f t="shared" si="21"/>
        <v>0</v>
      </c>
      <c r="AI110" s="163">
        <f t="shared" si="22"/>
        <v>0</v>
      </c>
      <c r="AK110" s="163">
        <f t="shared" si="24"/>
        <v>0</v>
      </c>
    </row>
    <row r="111" spans="1:37">
      <c r="A111" s="163">
        <f t="shared" si="19"/>
        <v>0</v>
      </c>
      <c r="B111" s="64"/>
      <c r="C111" s="64"/>
      <c r="D111" s="64"/>
      <c r="E111" s="64"/>
      <c r="F111" s="71" t="s">
        <v>877</v>
      </c>
      <c r="G111" s="64" t="s">
        <v>72</v>
      </c>
      <c r="H111" s="22"/>
      <c r="I111" s="22"/>
      <c r="J111" s="22"/>
      <c r="K111" s="154"/>
      <c r="L111" s="154"/>
      <c r="M111" s="154"/>
      <c r="N111" s="154"/>
      <c r="O111" s="2" t="s">
        <v>875</v>
      </c>
      <c r="S111" s="222">
        <f t="shared" si="25"/>
        <v>0</v>
      </c>
      <c r="Y111" s="64" t="s">
        <v>72</v>
      </c>
      <c r="Z111" s="163">
        <f t="shared" si="26"/>
        <v>0</v>
      </c>
      <c r="AA111" s="163">
        <f t="shared" si="27"/>
        <v>0</v>
      </c>
      <c r="AB111" s="163">
        <f t="shared" si="28"/>
        <v>0</v>
      </c>
      <c r="AG111" s="163">
        <f t="shared" si="20"/>
        <v>0</v>
      </c>
      <c r="AH111" s="163">
        <f t="shared" si="21"/>
        <v>0</v>
      </c>
      <c r="AI111" s="163">
        <f t="shared" si="22"/>
        <v>0</v>
      </c>
      <c r="AK111" s="163">
        <f t="shared" si="24"/>
        <v>0</v>
      </c>
    </row>
    <row r="112" spans="1:37" ht="40.5">
      <c r="A112" s="163">
        <f t="shared" si="19"/>
        <v>0</v>
      </c>
      <c r="B112" s="64"/>
      <c r="C112" s="64"/>
      <c r="D112" s="64"/>
      <c r="E112" s="64"/>
      <c r="F112" s="71" t="s">
        <v>446</v>
      </c>
      <c r="G112" s="56" t="s">
        <v>67</v>
      </c>
      <c r="H112" s="22">
        <f t="shared" ref="H112:H113" si="36">SUM(I112:J112)</f>
        <v>0</v>
      </c>
      <c r="I112" s="22"/>
      <c r="J112" s="22"/>
      <c r="K112" s="154">
        <f t="shared" ref="K112" si="37">+H112/252*60</f>
        <v>0</v>
      </c>
      <c r="L112" s="154">
        <f t="shared" ref="L112" si="38">+H112/252*121</f>
        <v>0</v>
      </c>
      <c r="M112" s="154">
        <f t="shared" ref="M112" si="39">+H112/252*187</f>
        <v>0</v>
      </c>
      <c r="N112" s="154">
        <f t="shared" si="34"/>
        <v>0</v>
      </c>
      <c r="O112" s="2" t="s">
        <v>875</v>
      </c>
      <c r="S112" s="222">
        <f t="shared" si="25"/>
        <v>0</v>
      </c>
      <c r="Y112" s="56" t="s">
        <v>67</v>
      </c>
      <c r="Z112" s="163">
        <f t="shared" si="26"/>
        <v>0</v>
      </c>
      <c r="AA112" s="163">
        <f t="shared" si="27"/>
        <v>0</v>
      </c>
      <c r="AB112" s="163">
        <f t="shared" si="28"/>
        <v>0</v>
      </c>
      <c r="AG112" s="163">
        <f t="shared" si="20"/>
        <v>0</v>
      </c>
      <c r="AH112" s="163">
        <f t="shared" si="21"/>
        <v>0</v>
      </c>
      <c r="AI112" s="163">
        <f t="shared" si="22"/>
        <v>0</v>
      </c>
      <c r="AK112" s="163">
        <f t="shared" si="24"/>
        <v>0</v>
      </c>
    </row>
    <row r="113" spans="1:37">
      <c r="A113" s="163">
        <f t="shared" si="19"/>
        <v>0</v>
      </c>
      <c r="B113" s="64"/>
      <c r="C113" s="64"/>
      <c r="D113" s="64"/>
      <c r="E113" s="64"/>
      <c r="F113" s="71" t="s">
        <v>543</v>
      </c>
      <c r="G113" s="64">
        <v>4861</v>
      </c>
      <c r="H113" s="22">
        <f t="shared" si="36"/>
        <v>0</v>
      </c>
      <c r="I113" s="22"/>
      <c r="J113" s="22"/>
      <c r="K113" s="84"/>
      <c r="L113" s="84"/>
      <c r="M113" s="84"/>
      <c r="N113" s="84"/>
      <c r="O113" s="2" t="s">
        <v>875</v>
      </c>
      <c r="S113" s="222">
        <f t="shared" si="25"/>
        <v>0</v>
      </c>
      <c r="Y113" s="64">
        <v>4861</v>
      </c>
      <c r="Z113" s="163">
        <f t="shared" si="26"/>
        <v>0</v>
      </c>
      <c r="AA113" s="163">
        <f t="shared" si="27"/>
        <v>0</v>
      </c>
      <c r="AB113" s="163">
        <f t="shared" si="28"/>
        <v>0</v>
      </c>
      <c r="AG113" s="163">
        <f t="shared" si="20"/>
        <v>0</v>
      </c>
      <c r="AH113" s="163">
        <f t="shared" si="21"/>
        <v>0</v>
      </c>
      <c r="AI113" s="163">
        <f t="shared" si="22"/>
        <v>0</v>
      </c>
      <c r="AK113" s="163">
        <f t="shared" si="24"/>
        <v>0</v>
      </c>
    </row>
    <row r="114" spans="1:37">
      <c r="A114" s="163">
        <f t="shared" si="19"/>
        <v>0</v>
      </c>
      <c r="B114" s="64">
        <v>2170</v>
      </c>
      <c r="C114" s="64" t="s">
        <v>2</v>
      </c>
      <c r="D114" s="64">
        <v>7</v>
      </c>
      <c r="E114" s="64">
        <v>0</v>
      </c>
      <c r="F114" s="71" t="s">
        <v>203</v>
      </c>
      <c r="G114" s="64"/>
      <c r="H114" s="22"/>
      <c r="I114" s="22"/>
      <c r="J114" s="22"/>
      <c r="K114" s="22"/>
      <c r="L114" s="22"/>
      <c r="M114" s="22"/>
      <c r="N114" s="22"/>
      <c r="O114" s="2" t="s">
        <v>875</v>
      </c>
      <c r="S114" s="222">
        <f t="shared" si="25"/>
        <v>0</v>
      </c>
      <c r="Y114" s="64"/>
      <c r="Z114" s="163">
        <f t="shared" si="26"/>
        <v>0</v>
      </c>
      <c r="AA114" s="163">
        <f t="shared" si="27"/>
        <v>0</v>
      </c>
      <c r="AB114" s="163">
        <f t="shared" si="28"/>
        <v>0</v>
      </c>
      <c r="AG114" s="163">
        <f t="shared" si="20"/>
        <v>0</v>
      </c>
      <c r="AH114" s="163">
        <f t="shared" si="21"/>
        <v>0</v>
      </c>
      <c r="AI114" s="163">
        <f t="shared" si="22"/>
        <v>0</v>
      </c>
      <c r="AK114" s="163">
        <f t="shared" si="24"/>
        <v>0</v>
      </c>
    </row>
    <row r="115" spans="1:37" ht="49.5" customHeight="1">
      <c r="A115" s="163">
        <f t="shared" si="19"/>
        <v>0</v>
      </c>
      <c r="B115" s="64"/>
      <c r="C115" s="64"/>
      <c r="D115" s="64"/>
      <c r="E115" s="64"/>
      <c r="F115" s="71" t="s">
        <v>155</v>
      </c>
      <c r="G115" s="64"/>
      <c r="H115" s="22"/>
      <c r="I115" s="22"/>
      <c r="J115" s="22"/>
      <c r="K115" s="22"/>
      <c r="L115" s="22"/>
      <c r="M115" s="22"/>
      <c r="N115" s="22"/>
      <c r="O115" s="2" t="s">
        <v>875</v>
      </c>
      <c r="S115" s="222">
        <f t="shared" si="25"/>
        <v>0</v>
      </c>
      <c r="Y115" s="64"/>
      <c r="Z115" s="163">
        <f t="shared" si="26"/>
        <v>0</v>
      </c>
      <c r="AA115" s="163">
        <f t="shared" si="27"/>
        <v>0</v>
      </c>
      <c r="AB115" s="163">
        <f t="shared" si="28"/>
        <v>0</v>
      </c>
      <c r="AG115" s="163">
        <f t="shared" si="20"/>
        <v>0</v>
      </c>
      <c r="AH115" s="163">
        <f t="shared" si="21"/>
        <v>0</v>
      </c>
      <c r="AI115" s="163">
        <f t="shared" si="22"/>
        <v>0</v>
      </c>
      <c r="AK115" s="163">
        <f t="shared" si="24"/>
        <v>0</v>
      </c>
    </row>
    <row r="116" spans="1:37">
      <c r="A116" s="163">
        <f t="shared" si="19"/>
        <v>0</v>
      </c>
      <c r="B116" s="64">
        <v>2171</v>
      </c>
      <c r="C116" s="64" t="s">
        <v>2</v>
      </c>
      <c r="D116" s="64">
        <v>7</v>
      </c>
      <c r="E116" s="64">
        <v>1</v>
      </c>
      <c r="F116" s="71" t="s">
        <v>593</v>
      </c>
      <c r="G116" s="64"/>
      <c r="H116" s="22"/>
      <c r="I116" s="22"/>
      <c r="J116" s="22"/>
      <c r="K116" s="22"/>
      <c r="L116" s="22"/>
      <c r="M116" s="22"/>
      <c r="N116" s="22"/>
      <c r="O116" s="2" t="s">
        <v>875</v>
      </c>
      <c r="Q116" s="2" t="s">
        <v>876</v>
      </c>
      <c r="S116" s="222">
        <f t="shared" si="25"/>
        <v>0</v>
      </c>
      <c r="Y116" s="64"/>
      <c r="Z116" s="163">
        <f t="shared" si="26"/>
        <v>0</v>
      </c>
      <c r="AA116" s="163">
        <f t="shared" si="27"/>
        <v>0</v>
      </c>
      <c r="AB116" s="163">
        <f t="shared" si="28"/>
        <v>0</v>
      </c>
      <c r="AG116" s="163">
        <f t="shared" si="20"/>
        <v>0</v>
      </c>
      <c r="AH116" s="163">
        <f t="shared" si="21"/>
        <v>0</v>
      </c>
      <c r="AI116" s="163">
        <f t="shared" si="22"/>
        <v>0</v>
      </c>
      <c r="AK116" s="163">
        <f t="shared" si="24"/>
        <v>0</v>
      </c>
    </row>
    <row r="117" spans="1:37" ht="40.5">
      <c r="A117" s="163">
        <f t="shared" si="19"/>
        <v>0</v>
      </c>
      <c r="B117" s="64"/>
      <c r="C117" s="64"/>
      <c r="D117" s="64"/>
      <c r="E117" s="64"/>
      <c r="F117" s="71" t="s">
        <v>176</v>
      </c>
      <c r="G117" s="64"/>
      <c r="H117" s="22"/>
      <c r="I117" s="22"/>
      <c r="J117" s="22"/>
      <c r="K117" s="22"/>
      <c r="L117" s="22"/>
      <c r="M117" s="22"/>
      <c r="N117" s="22"/>
      <c r="O117" s="2" t="s">
        <v>875</v>
      </c>
      <c r="S117" s="222">
        <f t="shared" si="25"/>
        <v>0</v>
      </c>
      <c r="Y117" s="64"/>
      <c r="Z117" s="163">
        <f t="shared" si="26"/>
        <v>0</v>
      </c>
      <c r="AA117" s="163">
        <f t="shared" si="27"/>
        <v>0</v>
      </c>
      <c r="AB117" s="163">
        <f t="shared" si="28"/>
        <v>0</v>
      </c>
      <c r="AG117" s="163">
        <f t="shared" si="20"/>
        <v>0</v>
      </c>
      <c r="AH117" s="163">
        <f t="shared" si="21"/>
        <v>0</v>
      </c>
      <c r="AI117" s="163">
        <f t="shared" si="22"/>
        <v>0</v>
      </c>
      <c r="AK117" s="163">
        <f t="shared" si="24"/>
        <v>0</v>
      </c>
    </row>
    <row r="118" spans="1:37">
      <c r="A118" s="163">
        <f t="shared" si="19"/>
        <v>0</v>
      </c>
      <c r="B118" s="64"/>
      <c r="C118" s="64"/>
      <c r="D118" s="64"/>
      <c r="E118" s="64"/>
      <c r="F118" s="71" t="s">
        <v>177</v>
      </c>
      <c r="G118" s="64"/>
      <c r="H118" s="22"/>
      <c r="I118" s="22"/>
      <c r="J118" s="22"/>
      <c r="K118" s="22"/>
      <c r="L118" s="22"/>
      <c r="M118" s="22"/>
      <c r="N118" s="22"/>
      <c r="O118" s="2" t="s">
        <v>875</v>
      </c>
      <c r="S118" s="222">
        <f t="shared" si="25"/>
        <v>0</v>
      </c>
      <c r="Y118" s="64"/>
      <c r="Z118" s="163">
        <f t="shared" si="26"/>
        <v>0</v>
      </c>
      <c r="AA118" s="163">
        <f t="shared" si="27"/>
        <v>0</v>
      </c>
      <c r="AB118" s="163">
        <f t="shared" si="28"/>
        <v>0</v>
      </c>
      <c r="AG118" s="163">
        <f t="shared" si="20"/>
        <v>0</v>
      </c>
      <c r="AH118" s="163">
        <f t="shared" si="21"/>
        <v>0</v>
      </c>
      <c r="AI118" s="163">
        <f t="shared" si="22"/>
        <v>0</v>
      </c>
      <c r="AK118" s="163">
        <f t="shared" si="24"/>
        <v>0</v>
      </c>
    </row>
    <row r="119" spans="1:37">
      <c r="A119" s="163">
        <f t="shared" si="19"/>
        <v>0</v>
      </c>
      <c r="B119" s="64"/>
      <c r="C119" s="64"/>
      <c r="D119" s="64"/>
      <c r="E119" s="64"/>
      <c r="F119" s="71" t="s">
        <v>177</v>
      </c>
      <c r="G119" s="64"/>
      <c r="H119" s="22"/>
      <c r="I119" s="22"/>
      <c r="J119" s="22"/>
      <c r="K119" s="22"/>
      <c r="L119" s="22"/>
      <c r="M119" s="22"/>
      <c r="N119" s="22"/>
      <c r="O119" s="2" t="s">
        <v>875</v>
      </c>
      <c r="S119" s="222">
        <f t="shared" si="25"/>
        <v>0</v>
      </c>
      <c r="Y119" s="64"/>
      <c r="Z119" s="163">
        <f t="shared" si="26"/>
        <v>0</v>
      </c>
      <c r="AA119" s="163">
        <f t="shared" si="27"/>
        <v>0</v>
      </c>
      <c r="AB119" s="163">
        <f t="shared" si="28"/>
        <v>0</v>
      </c>
      <c r="AG119" s="163">
        <f t="shared" si="20"/>
        <v>0</v>
      </c>
      <c r="AH119" s="163">
        <f t="shared" si="21"/>
        <v>0</v>
      </c>
      <c r="AI119" s="163">
        <f t="shared" si="22"/>
        <v>0</v>
      </c>
      <c r="AK119" s="163">
        <f t="shared" si="24"/>
        <v>0</v>
      </c>
    </row>
    <row r="120" spans="1:37" ht="52.5" customHeight="1">
      <c r="A120" s="163">
        <f t="shared" si="19"/>
        <v>0</v>
      </c>
      <c r="B120" s="64">
        <v>2180</v>
      </c>
      <c r="C120" s="64" t="s">
        <v>2</v>
      </c>
      <c r="D120" s="64">
        <v>8</v>
      </c>
      <c r="E120" s="64">
        <v>0</v>
      </c>
      <c r="F120" s="71" t="s">
        <v>204</v>
      </c>
      <c r="G120" s="64"/>
      <c r="H120" s="22"/>
      <c r="I120" s="22"/>
      <c r="J120" s="22"/>
      <c r="K120" s="22"/>
      <c r="L120" s="22"/>
      <c r="M120" s="22"/>
      <c r="N120" s="22"/>
      <c r="O120" s="2" t="s">
        <v>875</v>
      </c>
      <c r="S120" s="222">
        <f t="shared" si="25"/>
        <v>0</v>
      </c>
      <c r="Y120" s="64"/>
      <c r="Z120" s="163">
        <f t="shared" si="26"/>
        <v>0</v>
      </c>
      <c r="AA120" s="163">
        <f t="shared" si="27"/>
        <v>0</v>
      </c>
      <c r="AB120" s="163">
        <f t="shared" si="28"/>
        <v>0</v>
      </c>
      <c r="AG120" s="163">
        <f t="shared" si="20"/>
        <v>0</v>
      </c>
      <c r="AH120" s="163">
        <f t="shared" si="21"/>
        <v>0</v>
      </c>
      <c r="AI120" s="163">
        <f t="shared" si="22"/>
        <v>0</v>
      </c>
      <c r="AK120" s="163">
        <f t="shared" si="24"/>
        <v>0</v>
      </c>
    </row>
    <row r="121" spans="1:37">
      <c r="A121" s="163">
        <f t="shared" si="19"/>
        <v>0</v>
      </c>
      <c r="B121" s="64"/>
      <c r="C121" s="64"/>
      <c r="D121" s="64"/>
      <c r="E121" s="64"/>
      <c r="F121" s="71" t="s">
        <v>155</v>
      </c>
      <c r="G121" s="64"/>
      <c r="H121" s="22"/>
      <c r="I121" s="22"/>
      <c r="J121" s="22"/>
      <c r="K121" s="22"/>
      <c r="L121" s="22"/>
      <c r="M121" s="22"/>
      <c r="N121" s="22"/>
      <c r="O121" s="2" t="s">
        <v>875</v>
      </c>
      <c r="S121" s="222">
        <f t="shared" si="25"/>
        <v>0</v>
      </c>
      <c r="Y121" s="64"/>
      <c r="Z121" s="163">
        <f t="shared" si="26"/>
        <v>0</v>
      </c>
      <c r="AA121" s="163">
        <f t="shared" si="27"/>
        <v>0</v>
      </c>
      <c r="AB121" s="163">
        <f t="shared" si="28"/>
        <v>0</v>
      </c>
      <c r="AG121" s="163">
        <f t="shared" si="20"/>
        <v>0</v>
      </c>
      <c r="AH121" s="163">
        <f t="shared" si="21"/>
        <v>0</v>
      </c>
      <c r="AI121" s="163">
        <f t="shared" si="22"/>
        <v>0</v>
      </c>
      <c r="AK121" s="163">
        <f t="shared" si="24"/>
        <v>0</v>
      </c>
    </row>
    <row r="122" spans="1:37" ht="40.5">
      <c r="A122" s="163">
        <f t="shared" si="19"/>
        <v>0</v>
      </c>
      <c r="B122" s="64">
        <v>2181</v>
      </c>
      <c r="C122" s="64" t="s">
        <v>2</v>
      </c>
      <c r="D122" s="64">
        <v>8</v>
      </c>
      <c r="E122" s="64">
        <v>1</v>
      </c>
      <c r="F122" s="71" t="s">
        <v>204</v>
      </c>
      <c r="G122" s="64"/>
      <c r="H122" s="22"/>
      <c r="I122" s="22"/>
      <c r="J122" s="22"/>
      <c r="K122" s="22"/>
      <c r="L122" s="22"/>
      <c r="M122" s="22"/>
      <c r="N122" s="22"/>
      <c r="O122" s="2" t="s">
        <v>875</v>
      </c>
      <c r="S122" s="222">
        <f t="shared" si="25"/>
        <v>0</v>
      </c>
      <c r="Y122" s="64"/>
      <c r="Z122" s="163">
        <f t="shared" si="26"/>
        <v>0</v>
      </c>
      <c r="AA122" s="163">
        <f t="shared" si="27"/>
        <v>0</v>
      </c>
      <c r="AB122" s="163">
        <f t="shared" si="28"/>
        <v>0</v>
      </c>
      <c r="AG122" s="163">
        <f t="shared" si="20"/>
        <v>0</v>
      </c>
      <c r="AH122" s="163">
        <f t="shared" si="21"/>
        <v>0</v>
      </c>
      <c r="AI122" s="163">
        <f t="shared" si="22"/>
        <v>0</v>
      </c>
      <c r="AK122" s="163">
        <f t="shared" si="24"/>
        <v>0</v>
      </c>
    </row>
    <row r="123" spans="1:37" ht="35.25" customHeight="1">
      <c r="A123" s="163">
        <f t="shared" si="19"/>
        <v>0</v>
      </c>
      <c r="B123" s="64"/>
      <c r="C123" s="64"/>
      <c r="D123" s="64"/>
      <c r="E123" s="64"/>
      <c r="F123" s="71" t="s">
        <v>155</v>
      </c>
      <c r="G123" s="64"/>
      <c r="H123" s="22"/>
      <c r="I123" s="22"/>
      <c r="J123" s="22"/>
      <c r="K123" s="22"/>
      <c r="L123" s="22"/>
      <c r="M123" s="22"/>
      <c r="N123" s="22"/>
      <c r="O123" s="2" t="s">
        <v>875</v>
      </c>
      <c r="S123" s="222">
        <f t="shared" si="25"/>
        <v>0</v>
      </c>
      <c r="Y123" s="64"/>
      <c r="Z123" s="163">
        <f t="shared" si="26"/>
        <v>0</v>
      </c>
      <c r="AA123" s="163">
        <f t="shared" si="27"/>
        <v>0</v>
      </c>
      <c r="AB123" s="163">
        <f t="shared" si="28"/>
        <v>0</v>
      </c>
      <c r="AG123" s="163">
        <f t="shared" si="20"/>
        <v>0</v>
      </c>
      <c r="AH123" s="163">
        <f t="shared" si="21"/>
        <v>0</v>
      </c>
      <c r="AI123" s="163">
        <f t="shared" si="22"/>
        <v>0</v>
      </c>
      <c r="AK123" s="163">
        <f t="shared" si="24"/>
        <v>0</v>
      </c>
    </row>
    <row r="124" spans="1:37" ht="40.5" customHeight="1">
      <c r="A124" s="163">
        <f t="shared" si="19"/>
        <v>0</v>
      </c>
      <c r="B124" s="64">
        <v>2182</v>
      </c>
      <c r="C124" s="64" t="s">
        <v>2</v>
      </c>
      <c r="D124" s="64">
        <v>8</v>
      </c>
      <c r="E124" s="64">
        <v>1</v>
      </c>
      <c r="F124" s="71" t="s">
        <v>205</v>
      </c>
      <c r="G124" s="64"/>
      <c r="H124" s="22"/>
      <c r="I124" s="22"/>
      <c r="J124" s="22"/>
      <c r="K124" s="22"/>
      <c r="L124" s="22"/>
      <c r="M124" s="22"/>
      <c r="N124" s="22"/>
      <c r="O124" s="2" t="s">
        <v>875</v>
      </c>
      <c r="S124" s="222">
        <f t="shared" si="25"/>
        <v>0</v>
      </c>
      <c r="Y124" s="64"/>
      <c r="Z124" s="163">
        <f t="shared" si="26"/>
        <v>0</v>
      </c>
      <c r="AA124" s="163">
        <f t="shared" si="27"/>
        <v>0</v>
      </c>
      <c r="AB124" s="163">
        <f t="shared" si="28"/>
        <v>0</v>
      </c>
      <c r="AG124" s="163">
        <f t="shared" si="20"/>
        <v>0</v>
      </c>
      <c r="AH124" s="163">
        <f t="shared" si="21"/>
        <v>0</v>
      </c>
      <c r="AI124" s="163">
        <f t="shared" si="22"/>
        <v>0</v>
      </c>
      <c r="AK124" s="163">
        <f t="shared" si="24"/>
        <v>0</v>
      </c>
    </row>
    <row r="125" spans="1:37" ht="47.25" customHeight="1">
      <c r="A125" s="163">
        <f t="shared" si="19"/>
        <v>0</v>
      </c>
      <c r="B125" s="64">
        <v>2183</v>
      </c>
      <c r="C125" s="64" t="s">
        <v>2</v>
      </c>
      <c r="D125" s="64">
        <v>8</v>
      </c>
      <c r="E125" s="64">
        <v>1</v>
      </c>
      <c r="F125" s="71" t="s">
        <v>206</v>
      </c>
      <c r="G125" s="64"/>
      <c r="H125" s="22"/>
      <c r="I125" s="22"/>
      <c r="J125" s="22"/>
      <c r="K125" s="22"/>
      <c r="L125" s="22"/>
      <c r="M125" s="22"/>
      <c r="N125" s="22"/>
      <c r="O125" s="2" t="s">
        <v>875</v>
      </c>
      <c r="S125" s="222">
        <f t="shared" si="25"/>
        <v>0</v>
      </c>
      <c r="Y125" s="64"/>
      <c r="Z125" s="163">
        <f t="shared" si="26"/>
        <v>0</v>
      </c>
      <c r="AA125" s="163">
        <f t="shared" si="27"/>
        <v>0</v>
      </c>
      <c r="AB125" s="163">
        <f t="shared" si="28"/>
        <v>0</v>
      </c>
      <c r="AG125" s="163">
        <f t="shared" si="20"/>
        <v>0</v>
      </c>
      <c r="AH125" s="163">
        <f t="shared" si="21"/>
        <v>0</v>
      </c>
      <c r="AI125" s="163">
        <f t="shared" si="22"/>
        <v>0</v>
      </c>
      <c r="AK125" s="163">
        <f t="shared" si="24"/>
        <v>0</v>
      </c>
    </row>
    <row r="126" spans="1:37" ht="27">
      <c r="A126" s="163">
        <f t="shared" si="19"/>
        <v>0</v>
      </c>
      <c r="B126" s="64">
        <v>2184</v>
      </c>
      <c r="C126" s="64" t="s">
        <v>2</v>
      </c>
      <c r="D126" s="64">
        <v>8</v>
      </c>
      <c r="E126" s="64">
        <v>1</v>
      </c>
      <c r="F126" s="71" t="s">
        <v>544</v>
      </c>
      <c r="G126" s="64"/>
      <c r="H126" s="22"/>
      <c r="I126" s="22"/>
      <c r="J126" s="22"/>
      <c r="K126" s="22"/>
      <c r="L126" s="22"/>
      <c r="M126" s="22"/>
      <c r="N126" s="22"/>
      <c r="O126" s="2" t="s">
        <v>875</v>
      </c>
      <c r="S126" s="222">
        <f t="shared" si="25"/>
        <v>0</v>
      </c>
      <c r="Y126" s="64"/>
      <c r="Z126" s="163">
        <f t="shared" si="26"/>
        <v>0</v>
      </c>
      <c r="AA126" s="163">
        <f t="shared" si="27"/>
        <v>0</v>
      </c>
      <c r="AB126" s="163">
        <f t="shared" si="28"/>
        <v>0</v>
      </c>
      <c r="AG126" s="163">
        <f t="shared" si="20"/>
        <v>0</v>
      </c>
      <c r="AH126" s="163">
        <f t="shared" si="21"/>
        <v>0</v>
      </c>
      <c r="AI126" s="163">
        <f t="shared" si="22"/>
        <v>0</v>
      </c>
      <c r="AK126" s="163">
        <f t="shared" si="24"/>
        <v>0</v>
      </c>
    </row>
    <row r="127" spans="1:37" ht="40.5">
      <c r="A127" s="163">
        <f t="shared" si="19"/>
        <v>0</v>
      </c>
      <c r="B127" s="64"/>
      <c r="C127" s="64"/>
      <c r="D127" s="64"/>
      <c r="E127" s="64"/>
      <c r="F127" s="71" t="s">
        <v>176</v>
      </c>
      <c r="G127" s="64"/>
      <c r="H127" s="22"/>
      <c r="I127" s="22"/>
      <c r="J127" s="22"/>
      <c r="K127" s="22"/>
      <c r="L127" s="22"/>
      <c r="M127" s="22"/>
      <c r="N127" s="22"/>
      <c r="O127" s="2" t="s">
        <v>875</v>
      </c>
      <c r="S127" s="222">
        <f t="shared" si="25"/>
        <v>0</v>
      </c>
      <c r="Y127" s="64"/>
      <c r="Z127" s="163">
        <f t="shared" si="26"/>
        <v>0</v>
      </c>
      <c r="AA127" s="163">
        <f t="shared" si="27"/>
        <v>0</v>
      </c>
      <c r="AB127" s="163">
        <f t="shared" si="28"/>
        <v>0</v>
      </c>
      <c r="AG127" s="163">
        <f t="shared" si="20"/>
        <v>0</v>
      </c>
      <c r="AH127" s="163">
        <f t="shared" si="21"/>
        <v>0</v>
      </c>
      <c r="AI127" s="163">
        <f t="shared" si="22"/>
        <v>0</v>
      </c>
      <c r="AK127" s="163">
        <f t="shared" si="24"/>
        <v>0</v>
      </c>
    </row>
    <row r="128" spans="1:37">
      <c r="A128" s="163">
        <f t="shared" si="19"/>
        <v>0</v>
      </c>
      <c r="B128" s="64"/>
      <c r="C128" s="64"/>
      <c r="D128" s="64"/>
      <c r="E128" s="64"/>
      <c r="F128" s="71" t="s">
        <v>177</v>
      </c>
      <c r="G128" s="64"/>
      <c r="H128" s="22"/>
      <c r="I128" s="22"/>
      <c r="J128" s="22"/>
      <c r="K128" s="22"/>
      <c r="L128" s="22"/>
      <c r="M128" s="22"/>
      <c r="N128" s="22"/>
      <c r="O128" s="2" t="s">
        <v>875</v>
      </c>
      <c r="S128" s="222">
        <f t="shared" si="25"/>
        <v>0</v>
      </c>
      <c r="Y128" s="64"/>
      <c r="Z128" s="163">
        <f t="shared" si="26"/>
        <v>0</v>
      </c>
      <c r="AA128" s="163">
        <f t="shared" si="27"/>
        <v>0</v>
      </c>
      <c r="AB128" s="163">
        <f t="shared" si="28"/>
        <v>0</v>
      </c>
      <c r="AG128" s="163">
        <f t="shared" si="20"/>
        <v>0</v>
      </c>
      <c r="AH128" s="163">
        <f t="shared" si="21"/>
        <v>0</v>
      </c>
      <c r="AI128" s="163">
        <f t="shared" si="22"/>
        <v>0</v>
      </c>
      <c r="AK128" s="163">
        <f t="shared" si="24"/>
        <v>0</v>
      </c>
    </row>
    <row r="129" spans="1:37">
      <c r="A129" s="163">
        <f t="shared" si="19"/>
        <v>0</v>
      </c>
      <c r="B129" s="64"/>
      <c r="C129" s="64"/>
      <c r="D129" s="64"/>
      <c r="E129" s="64"/>
      <c r="F129" s="71" t="s">
        <v>177</v>
      </c>
      <c r="G129" s="64"/>
      <c r="H129" s="22"/>
      <c r="I129" s="22"/>
      <c r="J129" s="22"/>
      <c r="K129" s="22"/>
      <c r="L129" s="22"/>
      <c r="M129" s="22"/>
      <c r="N129" s="22"/>
      <c r="O129" s="2" t="s">
        <v>875</v>
      </c>
      <c r="S129" s="222">
        <f t="shared" si="25"/>
        <v>0</v>
      </c>
      <c r="Y129" s="64"/>
      <c r="Z129" s="163">
        <f t="shared" si="26"/>
        <v>0</v>
      </c>
      <c r="AA129" s="163">
        <f t="shared" si="27"/>
        <v>0</v>
      </c>
      <c r="AB129" s="163">
        <f t="shared" si="28"/>
        <v>0</v>
      </c>
      <c r="AG129" s="163">
        <f t="shared" si="20"/>
        <v>0</v>
      </c>
      <c r="AH129" s="163">
        <f t="shared" si="21"/>
        <v>0</v>
      </c>
      <c r="AI129" s="163">
        <f t="shared" si="22"/>
        <v>0</v>
      </c>
      <c r="AK129" s="163">
        <f t="shared" si="24"/>
        <v>0</v>
      </c>
    </row>
    <row r="130" spans="1:37" ht="27">
      <c r="A130" s="163">
        <f t="shared" si="19"/>
        <v>2400</v>
      </c>
      <c r="B130" s="64">
        <v>2200</v>
      </c>
      <c r="C130" s="64" t="s">
        <v>7</v>
      </c>
      <c r="D130" s="64">
        <v>0</v>
      </c>
      <c r="E130" s="64">
        <v>0</v>
      </c>
      <c r="F130" s="71" t="s">
        <v>207</v>
      </c>
      <c r="G130" s="64"/>
      <c r="H130" s="22">
        <f t="shared" ref="H130:N130" si="40">H131+H138+H144+H150+H154</f>
        <v>2400</v>
      </c>
      <c r="I130" s="22">
        <f t="shared" si="40"/>
        <v>2400</v>
      </c>
      <c r="J130" s="22">
        <f t="shared" si="40"/>
        <v>0</v>
      </c>
      <c r="K130" s="22">
        <f t="shared" si="40"/>
        <v>0</v>
      </c>
      <c r="L130" s="22">
        <f t="shared" si="40"/>
        <v>0</v>
      </c>
      <c r="M130" s="22">
        <f t="shared" si="40"/>
        <v>0</v>
      </c>
      <c r="N130" s="22">
        <f t="shared" si="40"/>
        <v>2400</v>
      </c>
      <c r="O130" s="2" t="s">
        <v>875</v>
      </c>
      <c r="S130" s="222">
        <f t="shared" si="25"/>
        <v>0</v>
      </c>
      <c r="Y130" s="64"/>
      <c r="Z130" s="163">
        <f t="shared" si="26"/>
        <v>0</v>
      </c>
      <c r="AA130" s="163">
        <f t="shared" si="27"/>
        <v>0</v>
      </c>
      <c r="AB130" s="163">
        <f t="shared" si="28"/>
        <v>0</v>
      </c>
      <c r="AG130" s="163">
        <f t="shared" si="20"/>
        <v>0</v>
      </c>
      <c r="AH130" s="163">
        <f t="shared" si="21"/>
        <v>0</v>
      </c>
      <c r="AI130" s="163">
        <f t="shared" si="22"/>
        <v>2400</v>
      </c>
      <c r="AJ130" s="2">
        <v>2400</v>
      </c>
      <c r="AK130" s="163">
        <f t="shared" si="24"/>
        <v>0</v>
      </c>
    </row>
    <row r="131" spans="1:37">
      <c r="A131" s="163">
        <f t="shared" si="19"/>
        <v>0</v>
      </c>
      <c r="B131" s="64"/>
      <c r="C131" s="64"/>
      <c r="D131" s="64"/>
      <c r="E131" s="64"/>
      <c r="F131" s="71" t="s">
        <v>153</v>
      </c>
      <c r="G131" s="64"/>
      <c r="H131" s="22"/>
      <c r="I131" s="22"/>
      <c r="J131" s="22"/>
      <c r="K131" s="22"/>
      <c r="L131" s="22"/>
      <c r="M131" s="22"/>
      <c r="N131" s="22"/>
      <c r="O131" s="2" t="s">
        <v>875</v>
      </c>
      <c r="S131" s="222">
        <f t="shared" si="25"/>
        <v>0</v>
      </c>
      <c r="Y131" s="64"/>
      <c r="Z131" s="163">
        <f t="shared" si="26"/>
        <v>0</v>
      </c>
      <c r="AA131" s="163">
        <f t="shared" si="27"/>
        <v>0</v>
      </c>
      <c r="AB131" s="163">
        <f t="shared" si="28"/>
        <v>0</v>
      </c>
      <c r="AG131" s="163">
        <f t="shared" si="20"/>
        <v>0</v>
      </c>
      <c r="AH131" s="163">
        <f t="shared" si="21"/>
        <v>0</v>
      </c>
      <c r="AI131" s="163">
        <f t="shared" si="22"/>
        <v>0</v>
      </c>
      <c r="AK131" s="163">
        <f t="shared" si="24"/>
        <v>0</v>
      </c>
    </row>
    <row r="132" spans="1:37">
      <c r="A132" s="163">
        <f t="shared" si="19"/>
        <v>0</v>
      </c>
      <c r="B132" s="64">
        <v>2210</v>
      </c>
      <c r="C132" s="64" t="s">
        <v>7</v>
      </c>
      <c r="D132" s="64">
        <v>1</v>
      </c>
      <c r="E132" s="64">
        <v>0</v>
      </c>
      <c r="F132" s="71" t="s">
        <v>208</v>
      </c>
      <c r="G132" s="64"/>
      <c r="H132" s="22"/>
      <c r="I132" s="22"/>
      <c r="J132" s="22"/>
      <c r="K132" s="22"/>
      <c r="L132" s="22"/>
      <c r="M132" s="22"/>
      <c r="N132" s="22"/>
      <c r="O132" s="2" t="s">
        <v>875</v>
      </c>
      <c r="S132" s="222">
        <f t="shared" si="25"/>
        <v>0</v>
      </c>
      <c r="Y132" s="64"/>
      <c r="Z132" s="163">
        <f t="shared" si="26"/>
        <v>0</v>
      </c>
      <c r="AA132" s="163">
        <f t="shared" si="27"/>
        <v>0</v>
      </c>
      <c r="AB132" s="163">
        <f t="shared" si="28"/>
        <v>0</v>
      </c>
      <c r="AG132" s="163">
        <f t="shared" si="20"/>
        <v>0</v>
      </c>
      <c r="AH132" s="163">
        <f t="shared" si="21"/>
        <v>0</v>
      </c>
      <c r="AI132" s="163">
        <f t="shared" si="22"/>
        <v>0</v>
      </c>
      <c r="AK132" s="163">
        <f t="shared" si="24"/>
        <v>0</v>
      </c>
    </row>
    <row r="133" spans="1:37" ht="48.75" customHeight="1">
      <c r="A133" s="163">
        <f t="shared" si="19"/>
        <v>0</v>
      </c>
      <c r="B133" s="64"/>
      <c r="C133" s="64"/>
      <c r="D133" s="64"/>
      <c r="E133" s="64"/>
      <c r="F133" s="71" t="s">
        <v>155</v>
      </c>
      <c r="G133" s="64"/>
      <c r="H133" s="22"/>
      <c r="I133" s="22"/>
      <c r="J133" s="22"/>
      <c r="K133" s="22"/>
      <c r="L133" s="22"/>
      <c r="M133" s="22"/>
      <c r="N133" s="22"/>
      <c r="O133" s="2" t="s">
        <v>875</v>
      </c>
      <c r="S133" s="222">
        <f t="shared" si="25"/>
        <v>0</v>
      </c>
      <c r="Y133" s="64"/>
      <c r="Z133" s="163">
        <f t="shared" si="26"/>
        <v>0</v>
      </c>
      <c r="AA133" s="163">
        <f t="shared" si="27"/>
        <v>0</v>
      </c>
      <c r="AB133" s="163">
        <f t="shared" si="28"/>
        <v>0</v>
      </c>
      <c r="AG133" s="163">
        <f t="shared" si="20"/>
        <v>0</v>
      </c>
      <c r="AH133" s="163">
        <f t="shared" si="21"/>
        <v>0</v>
      </c>
      <c r="AI133" s="163">
        <f t="shared" si="22"/>
        <v>0</v>
      </c>
      <c r="AK133" s="163">
        <f t="shared" si="24"/>
        <v>0</v>
      </c>
    </row>
    <row r="134" spans="1:37">
      <c r="A134" s="163">
        <f t="shared" si="19"/>
        <v>0</v>
      </c>
      <c r="B134" s="64">
        <v>2211</v>
      </c>
      <c r="C134" s="64" t="s">
        <v>7</v>
      </c>
      <c r="D134" s="64">
        <v>1</v>
      </c>
      <c r="E134" s="64">
        <v>1</v>
      </c>
      <c r="F134" s="71" t="s">
        <v>209</v>
      </c>
      <c r="G134" s="64"/>
      <c r="H134" s="22"/>
      <c r="I134" s="22"/>
      <c r="J134" s="22"/>
      <c r="K134" s="22"/>
      <c r="L134" s="22"/>
      <c r="M134" s="22"/>
      <c r="N134" s="22"/>
      <c r="O134" s="2" t="s">
        <v>875</v>
      </c>
      <c r="S134" s="222">
        <f t="shared" si="25"/>
        <v>0</v>
      </c>
      <c r="Y134" s="64"/>
      <c r="Z134" s="163">
        <f t="shared" si="26"/>
        <v>0</v>
      </c>
      <c r="AA134" s="163">
        <f t="shared" si="27"/>
        <v>0</v>
      </c>
      <c r="AB134" s="163">
        <f t="shared" si="28"/>
        <v>0</v>
      </c>
      <c r="AG134" s="163">
        <f t="shared" si="20"/>
        <v>0</v>
      </c>
      <c r="AH134" s="163">
        <f t="shared" si="21"/>
        <v>0</v>
      </c>
      <c r="AI134" s="163">
        <f t="shared" si="22"/>
        <v>0</v>
      </c>
      <c r="AK134" s="163">
        <f t="shared" si="24"/>
        <v>0</v>
      </c>
    </row>
    <row r="135" spans="1:37" ht="40.5">
      <c r="A135" s="163">
        <f t="shared" si="19"/>
        <v>0</v>
      </c>
      <c r="B135" s="64"/>
      <c r="C135" s="64"/>
      <c r="D135" s="64"/>
      <c r="E135" s="64"/>
      <c r="F135" s="71" t="s">
        <v>176</v>
      </c>
      <c r="G135" s="64"/>
      <c r="H135" s="22"/>
      <c r="I135" s="22"/>
      <c r="J135" s="22"/>
      <c r="K135" s="22"/>
      <c r="L135" s="22"/>
      <c r="M135" s="22"/>
      <c r="N135" s="22"/>
      <c r="O135" s="2" t="s">
        <v>875</v>
      </c>
      <c r="S135" s="222">
        <f t="shared" si="25"/>
        <v>0</v>
      </c>
      <c r="Y135" s="64"/>
      <c r="Z135" s="163">
        <f t="shared" si="26"/>
        <v>0</v>
      </c>
      <c r="AA135" s="163">
        <f t="shared" si="27"/>
        <v>0</v>
      </c>
      <c r="AB135" s="163">
        <f t="shared" si="28"/>
        <v>0</v>
      </c>
      <c r="AG135" s="163">
        <f t="shared" si="20"/>
        <v>0</v>
      </c>
      <c r="AH135" s="163">
        <f t="shared" si="21"/>
        <v>0</v>
      </c>
      <c r="AI135" s="163">
        <f t="shared" si="22"/>
        <v>0</v>
      </c>
      <c r="AK135" s="163">
        <f t="shared" si="24"/>
        <v>0</v>
      </c>
    </row>
    <row r="136" spans="1:37">
      <c r="A136" s="163">
        <f t="shared" si="19"/>
        <v>0</v>
      </c>
      <c r="B136" s="64"/>
      <c r="C136" s="64"/>
      <c r="D136" s="64"/>
      <c r="E136" s="64"/>
      <c r="F136" s="71" t="s">
        <v>177</v>
      </c>
      <c r="G136" s="64"/>
      <c r="H136" s="22"/>
      <c r="I136" s="22"/>
      <c r="J136" s="22"/>
      <c r="K136" s="22"/>
      <c r="L136" s="22"/>
      <c r="M136" s="22"/>
      <c r="N136" s="22"/>
      <c r="O136" s="2" t="s">
        <v>875</v>
      </c>
      <c r="S136" s="222">
        <f t="shared" si="25"/>
        <v>0</v>
      </c>
      <c r="Y136" s="64"/>
      <c r="Z136" s="163">
        <f t="shared" si="26"/>
        <v>0</v>
      </c>
      <c r="AA136" s="163">
        <f t="shared" si="27"/>
        <v>0</v>
      </c>
      <c r="AB136" s="163">
        <f t="shared" si="28"/>
        <v>0</v>
      </c>
      <c r="AG136" s="163">
        <f t="shared" si="20"/>
        <v>0</v>
      </c>
      <c r="AH136" s="163">
        <f t="shared" si="21"/>
        <v>0</v>
      </c>
      <c r="AI136" s="163">
        <f t="shared" si="22"/>
        <v>0</v>
      </c>
      <c r="AK136" s="163">
        <f t="shared" si="24"/>
        <v>0</v>
      </c>
    </row>
    <row r="137" spans="1:37">
      <c r="A137" s="163">
        <f t="shared" si="19"/>
        <v>0</v>
      </c>
      <c r="B137" s="64"/>
      <c r="C137" s="64"/>
      <c r="D137" s="64"/>
      <c r="E137" s="64"/>
      <c r="F137" s="71" t="s">
        <v>177</v>
      </c>
      <c r="G137" s="64"/>
      <c r="H137" s="22"/>
      <c r="I137" s="22"/>
      <c r="J137" s="22"/>
      <c r="K137" s="22"/>
      <c r="L137" s="22"/>
      <c r="M137" s="22"/>
      <c r="N137" s="22"/>
      <c r="O137" s="2" t="s">
        <v>875</v>
      </c>
      <c r="S137" s="222">
        <f t="shared" si="25"/>
        <v>0</v>
      </c>
      <c r="Y137" s="64"/>
      <c r="Z137" s="163">
        <f t="shared" si="26"/>
        <v>0</v>
      </c>
      <c r="AA137" s="163">
        <f t="shared" si="27"/>
        <v>0</v>
      </c>
      <c r="AB137" s="163">
        <f t="shared" si="28"/>
        <v>0</v>
      </c>
      <c r="AG137" s="163">
        <f t="shared" si="20"/>
        <v>0</v>
      </c>
      <c r="AH137" s="163">
        <f t="shared" si="21"/>
        <v>0</v>
      </c>
      <c r="AI137" s="163">
        <f t="shared" si="22"/>
        <v>0</v>
      </c>
      <c r="AK137" s="163">
        <f t="shared" si="24"/>
        <v>0</v>
      </c>
    </row>
    <row r="138" spans="1:37">
      <c r="A138" s="163">
        <f t="shared" si="19"/>
        <v>0</v>
      </c>
      <c r="B138" s="64">
        <v>2220</v>
      </c>
      <c r="C138" s="64" t="s">
        <v>7</v>
      </c>
      <c r="D138" s="64">
        <v>2</v>
      </c>
      <c r="E138" s="64">
        <v>0</v>
      </c>
      <c r="F138" s="71" t="s">
        <v>210</v>
      </c>
      <c r="G138" s="64"/>
      <c r="H138" s="22"/>
      <c r="I138" s="22"/>
      <c r="J138" s="22"/>
      <c r="K138" s="22"/>
      <c r="L138" s="22"/>
      <c r="M138" s="22"/>
      <c r="N138" s="22"/>
      <c r="O138" s="2" t="s">
        <v>875</v>
      </c>
      <c r="S138" s="222">
        <f t="shared" si="25"/>
        <v>0</v>
      </c>
      <c r="Y138" s="64"/>
      <c r="Z138" s="163">
        <f t="shared" si="26"/>
        <v>0</v>
      </c>
      <c r="AA138" s="163">
        <f t="shared" si="27"/>
        <v>0</v>
      </c>
      <c r="AB138" s="163">
        <f t="shared" si="28"/>
        <v>0</v>
      </c>
      <c r="AG138" s="163">
        <f t="shared" si="20"/>
        <v>0</v>
      </c>
      <c r="AH138" s="163">
        <f t="shared" si="21"/>
        <v>0</v>
      </c>
      <c r="AI138" s="163">
        <f t="shared" si="22"/>
        <v>0</v>
      </c>
      <c r="AK138" s="163">
        <f t="shared" si="24"/>
        <v>0</v>
      </c>
    </row>
    <row r="139" spans="1:37" ht="51" customHeight="1">
      <c r="A139" s="163">
        <f t="shared" si="19"/>
        <v>0</v>
      </c>
      <c r="B139" s="64"/>
      <c r="C139" s="64"/>
      <c r="D139" s="64"/>
      <c r="E139" s="64"/>
      <c r="F139" s="71" t="s">
        <v>155</v>
      </c>
      <c r="G139" s="64"/>
      <c r="H139" s="22"/>
      <c r="I139" s="22"/>
      <c r="J139" s="22"/>
      <c r="K139" s="22"/>
      <c r="L139" s="22"/>
      <c r="M139" s="22"/>
      <c r="N139" s="22"/>
      <c r="O139" s="2" t="s">
        <v>875</v>
      </c>
      <c r="S139" s="222">
        <f t="shared" si="25"/>
        <v>0</v>
      </c>
      <c r="Y139" s="64"/>
      <c r="Z139" s="163">
        <f t="shared" si="26"/>
        <v>0</v>
      </c>
      <c r="AA139" s="163">
        <f t="shared" si="27"/>
        <v>0</v>
      </c>
      <c r="AB139" s="163">
        <f t="shared" si="28"/>
        <v>0</v>
      </c>
      <c r="AG139" s="163">
        <f t="shared" si="20"/>
        <v>0</v>
      </c>
      <c r="AH139" s="163">
        <f t="shared" si="21"/>
        <v>0</v>
      </c>
      <c r="AI139" s="163">
        <f t="shared" si="22"/>
        <v>0</v>
      </c>
      <c r="AK139" s="163">
        <f t="shared" si="24"/>
        <v>0</v>
      </c>
    </row>
    <row r="140" spans="1:37">
      <c r="A140" s="163">
        <f t="shared" si="19"/>
        <v>0</v>
      </c>
      <c r="B140" s="64">
        <v>2221</v>
      </c>
      <c r="C140" s="64" t="s">
        <v>7</v>
      </c>
      <c r="D140" s="64">
        <v>2</v>
      </c>
      <c r="E140" s="64">
        <v>1</v>
      </c>
      <c r="F140" s="71" t="s">
        <v>210</v>
      </c>
      <c r="G140" s="64"/>
      <c r="H140" s="22"/>
      <c r="I140" s="22"/>
      <c r="J140" s="22"/>
      <c r="K140" s="22"/>
      <c r="L140" s="22"/>
      <c r="M140" s="22"/>
      <c r="N140" s="22"/>
      <c r="O140" s="2" t="s">
        <v>875</v>
      </c>
      <c r="S140" s="222">
        <f t="shared" si="25"/>
        <v>0</v>
      </c>
      <c r="Y140" s="64"/>
      <c r="Z140" s="163">
        <f t="shared" si="26"/>
        <v>0</v>
      </c>
      <c r="AA140" s="163">
        <f t="shared" si="27"/>
        <v>0</v>
      </c>
      <c r="AB140" s="163">
        <f t="shared" si="28"/>
        <v>0</v>
      </c>
      <c r="AG140" s="163">
        <f t="shared" si="20"/>
        <v>0</v>
      </c>
      <c r="AH140" s="163">
        <f t="shared" si="21"/>
        <v>0</v>
      </c>
      <c r="AI140" s="163">
        <f t="shared" si="22"/>
        <v>0</v>
      </c>
      <c r="AK140" s="163">
        <f t="shared" si="24"/>
        <v>0</v>
      </c>
    </row>
    <row r="141" spans="1:37" ht="40.5">
      <c r="A141" s="163">
        <f t="shared" si="19"/>
        <v>0</v>
      </c>
      <c r="B141" s="64"/>
      <c r="C141" s="64"/>
      <c r="D141" s="64"/>
      <c r="E141" s="64"/>
      <c r="F141" s="71" t="s">
        <v>176</v>
      </c>
      <c r="G141" s="64"/>
      <c r="H141" s="22"/>
      <c r="I141" s="22"/>
      <c r="J141" s="22"/>
      <c r="K141" s="22"/>
      <c r="L141" s="22"/>
      <c r="M141" s="22"/>
      <c r="N141" s="22"/>
      <c r="O141" s="2" t="s">
        <v>875</v>
      </c>
      <c r="S141" s="222">
        <f t="shared" si="25"/>
        <v>0</v>
      </c>
      <c r="Y141" s="64"/>
      <c r="Z141" s="163">
        <f t="shared" si="26"/>
        <v>0</v>
      </c>
      <c r="AA141" s="163">
        <f t="shared" si="27"/>
        <v>0</v>
      </c>
      <c r="AB141" s="163">
        <f t="shared" si="28"/>
        <v>0</v>
      </c>
      <c r="AG141" s="163">
        <f t="shared" si="20"/>
        <v>0</v>
      </c>
      <c r="AH141" s="163">
        <f t="shared" si="21"/>
        <v>0</v>
      </c>
      <c r="AI141" s="163">
        <f t="shared" si="22"/>
        <v>0</v>
      </c>
      <c r="AK141" s="163">
        <f t="shared" si="24"/>
        <v>0</v>
      </c>
    </row>
    <row r="142" spans="1:37">
      <c r="A142" s="163">
        <f t="shared" si="19"/>
        <v>0</v>
      </c>
      <c r="B142" s="64"/>
      <c r="C142" s="64"/>
      <c r="D142" s="64"/>
      <c r="E142" s="64"/>
      <c r="F142" s="71" t="s">
        <v>177</v>
      </c>
      <c r="G142" s="64"/>
      <c r="H142" s="22"/>
      <c r="I142" s="22"/>
      <c r="J142" s="22"/>
      <c r="K142" s="22"/>
      <c r="L142" s="22"/>
      <c r="M142" s="22"/>
      <c r="N142" s="22"/>
      <c r="O142" s="2" t="s">
        <v>875</v>
      </c>
      <c r="S142" s="222">
        <f t="shared" si="25"/>
        <v>0</v>
      </c>
      <c r="Y142" s="64"/>
      <c r="Z142" s="163">
        <f t="shared" si="26"/>
        <v>0</v>
      </c>
      <c r="AA142" s="163">
        <f t="shared" si="27"/>
        <v>0</v>
      </c>
      <c r="AB142" s="163">
        <f t="shared" si="28"/>
        <v>0</v>
      </c>
      <c r="AG142" s="163">
        <f t="shared" si="20"/>
        <v>0</v>
      </c>
      <c r="AH142" s="163">
        <f t="shared" si="21"/>
        <v>0</v>
      </c>
      <c r="AI142" s="163">
        <f t="shared" si="22"/>
        <v>0</v>
      </c>
      <c r="AK142" s="163">
        <f t="shared" si="24"/>
        <v>0</v>
      </c>
    </row>
    <row r="143" spans="1:37">
      <c r="A143" s="163">
        <f t="shared" si="19"/>
        <v>0</v>
      </c>
      <c r="B143" s="64"/>
      <c r="C143" s="64"/>
      <c r="D143" s="64"/>
      <c r="E143" s="64"/>
      <c r="F143" s="71" t="s">
        <v>177</v>
      </c>
      <c r="G143" s="64"/>
      <c r="H143" s="22"/>
      <c r="I143" s="22"/>
      <c r="J143" s="22"/>
      <c r="K143" s="22"/>
      <c r="L143" s="22"/>
      <c r="M143" s="22"/>
      <c r="N143" s="22"/>
      <c r="O143" s="2" t="s">
        <v>875</v>
      </c>
      <c r="S143" s="222">
        <f t="shared" si="25"/>
        <v>0</v>
      </c>
      <c r="Y143" s="64"/>
      <c r="Z143" s="163">
        <f t="shared" si="26"/>
        <v>0</v>
      </c>
      <c r="AA143" s="163">
        <f t="shared" si="27"/>
        <v>0</v>
      </c>
      <c r="AB143" s="163">
        <f t="shared" si="28"/>
        <v>0</v>
      </c>
      <c r="AG143" s="163">
        <f t="shared" si="20"/>
        <v>0</v>
      </c>
      <c r="AH143" s="163">
        <f t="shared" si="21"/>
        <v>0</v>
      </c>
      <c r="AI143" s="163">
        <f t="shared" si="22"/>
        <v>0</v>
      </c>
      <c r="AK143" s="163">
        <f t="shared" si="24"/>
        <v>0</v>
      </c>
    </row>
    <row r="144" spans="1:37">
      <c r="A144" s="163">
        <f t="shared" ref="A144:A207" si="41">+H144</f>
        <v>0</v>
      </c>
      <c r="B144" s="64">
        <v>2230</v>
      </c>
      <c r="C144" s="64" t="s">
        <v>7</v>
      </c>
      <c r="D144" s="64">
        <v>3</v>
      </c>
      <c r="E144" s="64">
        <v>0</v>
      </c>
      <c r="F144" s="71" t="s">
        <v>212</v>
      </c>
      <c r="G144" s="64"/>
      <c r="H144" s="22"/>
      <c r="I144" s="22"/>
      <c r="J144" s="22"/>
      <c r="K144" s="22"/>
      <c r="L144" s="22"/>
      <c r="M144" s="22"/>
      <c r="N144" s="22"/>
      <c r="O144" s="2" t="s">
        <v>875</v>
      </c>
      <c r="S144" s="222">
        <f t="shared" si="25"/>
        <v>0</v>
      </c>
      <c r="Y144" s="64"/>
      <c r="Z144" s="163">
        <f t="shared" si="26"/>
        <v>0</v>
      </c>
      <c r="AA144" s="163">
        <f t="shared" si="27"/>
        <v>0</v>
      </c>
      <c r="AB144" s="163">
        <f t="shared" si="28"/>
        <v>0</v>
      </c>
      <c r="AG144" s="163">
        <f t="shared" ref="AG144:AG207" si="42">+L144-K144</f>
        <v>0</v>
      </c>
      <c r="AH144" s="163">
        <f t="shared" ref="AH144:AH207" si="43">+M144-L144</f>
        <v>0</v>
      </c>
      <c r="AI144" s="163">
        <f t="shared" ref="AI144:AI207" si="44">+N144-M144</f>
        <v>0</v>
      </c>
      <c r="AK144" s="163">
        <f t="shared" si="24"/>
        <v>0</v>
      </c>
    </row>
    <row r="145" spans="1:37" ht="52.5" customHeight="1">
      <c r="A145" s="163">
        <f t="shared" si="41"/>
        <v>0</v>
      </c>
      <c r="B145" s="64"/>
      <c r="C145" s="64"/>
      <c r="D145" s="64"/>
      <c r="E145" s="64"/>
      <c r="F145" s="71" t="s">
        <v>155</v>
      </c>
      <c r="G145" s="64"/>
      <c r="H145" s="22"/>
      <c r="I145" s="22"/>
      <c r="J145" s="22"/>
      <c r="K145" s="22"/>
      <c r="L145" s="22"/>
      <c r="M145" s="22"/>
      <c r="N145" s="22"/>
      <c r="O145" s="2" t="s">
        <v>875</v>
      </c>
      <c r="S145" s="222">
        <f t="shared" si="25"/>
        <v>0</v>
      </c>
      <c r="Y145" s="64"/>
      <c r="Z145" s="163">
        <f t="shared" si="26"/>
        <v>0</v>
      </c>
      <c r="AA145" s="163">
        <f t="shared" si="27"/>
        <v>0</v>
      </c>
      <c r="AB145" s="163">
        <f t="shared" si="28"/>
        <v>0</v>
      </c>
      <c r="AG145" s="163">
        <f t="shared" si="42"/>
        <v>0</v>
      </c>
      <c r="AH145" s="163">
        <f t="shared" si="43"/>
        <v>0</v>
      </c>
      <c r="AI145" s="163">
        <f t="shared" si="44"/>
        <v>0</v>
      </c>
      <c r="AK145" s="163">
        <f t="shared" si="24"/>
        <v>0</v>
      </c>
    </row>
    <row r="146" spans="1:37">
      <c r="A146" s="163">
        <f t="shared" si="41"/>
        <v>0</v>
      </c>
      <c r="B146" s="64">
        <v>2231</v>
      </c>
      <c r="C146" s="64" t="s">
        <v>7</v>
      </c>
      <c r="D146" s="64">
        <v>3</v>
      </c>
      <c r="E146" s="64">
        <v>1</v>
      </c>
      <c r="F146" s="71" t="s">
        <v>213</v>
      </c>
      <c r="G146" s="64"/>
      <c r="H146" s="22"/>
      <c r="I146" s="22"/>
      <c r="J146" s="22"/>
      <c r="K146" s="22"/>
      <c r="L146" s="22"/>
      <c r="M146" s="22"/>
      <c r="N146" s="22"/>
      <c r="O146" s="2" t="s">
        <v>875</v>
      </c>
      <c r="S146" s="222">
        <f t="shared" si="25"/>
        <v>0</v>
      </c>
      <c r="Y146" s="64"/>
      <c r="Z146" s="163">
        <f t="shared" si="26"/>
        <v>0</v>
      </c>
      <c r="AA146" s="163">
        <f t="shared" si="27"/>
        <v>0</v>
      </c>
      <c r="AB146" s="163">
        <f t="shared" si="28"/>
        <v>0</v>
      </c>
      <c r="AG146" s="163">
        <f t="shared" si="42"/>
        <v>0</v>
      </c>
      <c r="AH146" s="163">
        <f t="shared" si="43"/>
        <v>0</v>
      </c>
      <c r="AI146" s="163">
        <f t="shared" si="44"/>
        <v>0</v>
      </c>
      <c r="AK146" s="163">
        <f t="shared" si="24"/>
        <v>0</v>
      </c>
    </row>
    <row r="147" spans="1:37" ht="40.5">
      <c r="A147" s="163">
        <f t="shared" si="41"/>
        <v>0</v>
      </c>
      <c r="B147" s="64"/>
      <c r="C147" s="64"/>
      <c r="D147" s="64"/>
      <c r="E147" s="64"/>
      <c r="F147" s="71" t="s">
        <v>176</v>
      </c>
      <c r="G147" s="64"/>
      <c r="H147" s="22"/>
      <c r="I147" s="22"/>
      <c r="J147" s="22"/>
      <c r="K147" s="22"/>
      <c r="L147" s="22"/>
      <c r="M147" s="22"/>
      <c r="N147" s="22"/>
      <c r="O147" s="2" t="s">
        <v>875</v>
      </c>
      <c r="S147" s="222">
        <f t="shared" si="25"/>
        <v>0</v>
      </c>
      <c r="Y147" s="64"/>
      <c r="Z147" s="163">
        <f t="shared" si="26"/>
        <v>0</v>
      </c>
      <c r="AA147" s="163">
        <f t="shared" si="27"/>
        <v>0</v>
      </c>
      <c r="AB147" s="163">
        <f t="shared" si="28"/>
        <v>0</v>
      </c>
      <c r="AG147" s="163">
        <f t="shared" si="42"/>
        <v>0</v>
      </c>
      <c r="AH147" s="163">
        <f t="shared" si="43"/>
        <v>0</v>
      </c>
      <c r="AI147" s="163">
        <f t="shared" si="44"/>
        <v>0</v>
      </c>
      <c r="AK147" s="163">
        <f t="shared" si="24"/>
        <v>0</v>
      </c>
    </row>
    <row r="148" spans="1:37" ht="35.25" customHeight="1">
      <c r="A148" s="163">
        <f t="shared" si="41"/>
        <v>0</v>
      </c>
      <c r="B148" s="64"/>
      <c r="C148" s="64"/>
      <c r="D148" s="64"/>
      <c r="E148" s="64"/>
      <c r="F148" s="71" t="s">
        <v>177</v>
      </c>
      <c r="G148" s="64"/>
      <c r="H148" s="22"/>
      <c r="I148" s="22"/>
      <c r="J148" s="22"/>
      <c r="K148" s="22"/>
      <c r="L148" s="22"/>
      <c r="M148" s="22"/>
      <c r="N148" s="22"/>
      <c r="O148" s="2" t="s">
        <v>875</v>
      </c>
      <c r="S148" s="222">
        <f t="shared" si="25"/>
        <v>0</v>
      </c>
      <c r="Y148" s="64"/>
      <c r="Z148" s="163">
        <f t="shared" si="26"/>
        <v>0</v>
      </c>
      <c r="AA148" s="163">
        <f t="shared" si="27"/>
        <v>0</v>
      </c>
      <c r="AB148" s="163">
        <f t="shared" si="28"/>
        <v>0</v>
      </c>
      <c r="AG148" s="163">
        <f t="shared" si="42"/>
        <v>0</v>
      </c>
      <c r="AH148" s="163">
        <f t="shared" si="43"/>
        <v>0</v>
      </c>
      <c r="AI148" s="163">
        <f t="shared" si="44"/>
        <v>0</v>
      </c>
      <c r="AK148" s="163">
        <f t="shared" si="24"/>
        <v>0</v>
      </c>
    </row>
    <row r="149" spans="1:37">
      <c r="A149" s="163">
        <f t="shared" si="41"/>
        <v>0</v>
      </c>
      <c r="B149" s="64"/>
      <c r="C149" s="64"/>
      <c r="D149" s="64"/>
      <c r="E149" s="64"/>
      <c r="F149" s="71" t="s">
        <v>177</v>
      </c>
      <c r="G149" s="64"/>
      <c r="H149" s="22"/>
      <c r="I149" s="22"/>
      <c r="J149" s="22"/>
      <c r="K149" s="22"/>
      <c r="L149" s="22"/>
      <c r="M149" s="22"/>
      <c r="N149" s="22"/>
      <c r="O149" s="2" t="s">
        <v>875</v>
      </c>
      <c r="S149" s="222">
        <f t="shared" si="25"/>
        <v>0</v>
      </c>
      <c r="Y149" s="64"/>
      <c r="Z149" s="163">
        <f t="shared" si="26"/>
        <v>0</v>
      </c>
      <c r="AA149" s="163">
        <f t="shared" si="27"/>
        <v>0</v>
      </c>
      <c r="AB149" s="163">
        <f t="shared" si="28"/>
        <v>0</v>
      </c>
      <c r="AG149" s="163">
        <f t="shared" si="42"/>
        <v>0</v>
      </c>
      <c r="AH149" s="163">
        <f t="shared" si="43"/>
        <v>0</v>
      </c>
      <c r="AI149" s="163">
        <f t="shared" si="44"/>
        <v>0</v>
      </c>
      <c r="AK149" s="163">
        <f t="shared" ref="AK149:AK212" si="45">+I149-AJ149</f>
        <v>0</v>
      </c>
    </row>
    <row r="150" spans="1:37" ht="35.25" customHeight="1">
      <c r="A150" s="163">
        <f t="shared" si="41"/>
        <v>0</v>
      </c>
      <c r="B150" s="64">
        <v>2240</v>
      </c>
      <c r="C150" s="64" t="s">
        <v>7</v>
      </c>
      <c r="D150" s="64">
        <v>4</v>
      </c>
      <c r="E150" s="64">
        <v>0</v>
      </c>
      <c r="F150" s="71" t="s">
        <v>214</v>
      </c>
      <c r="G150" s="64"/>
      <c r="H150" s="22"/>
      <c r="I150" s="22"/>
      <c r="J150" s="22"/>
      <c r="K150" s="22"/>
      <c r="L150" s="22"/>
      <c r="M150" s="22"/>
      <c r="N150" s="22"/>
      <c r="O150" s="2" t="s">
        <v>875</v>
      </c>
      <c r="S150" s="222">
        <f t="shared" ref="S150:S213" si="46">+K150-P150</f>
        <v>0</v>
      </c>
      <c r="Y150" s="64"/>
      <c r="Z150" s="163">
        <f t="shared" si="26"/>
        <v>0</v>
      </c>
      <c r="AA150" s="163">
        <f t="shared" si="27"/>
        <v>0</v>
      </c>
      <c r="AB150" s="163">
        <f t="shared" si="28"/>
        <v>0</v>
      </c>
      <c r="AG150" s="163">
        <f t="shared" si="42"/>
        <v>0</v>
      </c>
      <c r="AH150" s="163">
        <f t="shared" si="43"/>
        <v>0</v>
      </c>
      <c r="AI150" s="163">
        <f t="shared" si="44"/>
        <v>0</v>
      </c>
      <c r="AK150" s="163">
        <f t="shared" si="45"/>
        <v>0</v>
      </c>
    </row>
    <row r="151" spans="1:37">
      <c r="A151" s="163">
        <f t="shared" si="41"/>
        <v>0</v>
      </c>
      <c r="B151" s="64"/>
      <c r="C151" s="64"/>
      <c r="D151" s="64"/>
      <c r="E151" s="64"/>
      <c r="F151" s="71" t="s">
        <v>155</v>
      </c>
      <c r="G151" s="64"/>
      <c r="H151" s="22"/>
      <c r="I151" s="22"/>
      <c r="J151" s="22"/>
      <c r="K151" s="22"/>
      <c r="L151" s="22"/>
      <c r="M151" s="22"/>
      <c r="N151" s="22"/>
      <c r="O151" s="2" t="s">
        <v>875</v>
      </c>
      <c r="S151" s="222">
        <f t="shared" si="46"/>
        <v>0</v>
      </c>
      <c r="Y151" s="64"/>
      <c r="Z151" s="163">
        <f t="shared" si="26"/>
        <v>0</v>
      </c>
      <c r="AA151" s="163">
        <f t="shared" si="27"/>
        <v>0</v>
      </c>
      <c r="AB151" s="163">
        <f t="shared" si="28"/>
        <v>0</v>
      </c>
      <c r="AG151" s="163">
        <f t="shared" si="42"/>
        <v>0</v>
      </c>
      <c r="AH151" s="163">
        <f t="shared" si="43"/>
        <v>0</v>
      </c>
      <c r="AI151" s="163">
        <f t="shared" si="44"/>
        <v>0</v>
      </c>
      <c r="AK151" s="163">
        <f t="shared" si="45"/>
        <v>0</v>
      </c>
    </row>
    <row r="152" spans="1:37" ht="27">
      <c r="A152" s="163">
        <f t="shared" si="41"/>
        <v>0</v>
      </c>
      <c r="B152" s="64">
        <v>2241</v>
      </c>
      <c r="C152" s="64" t="s">
        <v>7</v>
      </c>
      <c r="D152" s="64">
        <v>4</v>
      </c>
      <c r="E152" s="64">
        <v>1</v>
      </c>
      <c r="F152" s="71" t="s">
        <v>214</v>
      </c>
      <c r="G152" s="64"/>
      <c r="H152" s="22"/>
      <c r="I152" s="22"/>
      <c r="J152" s="22"/>
      <c r="K152" s="22"/>
      <c r="L152" s="22"/>
      <c r="M152" s="22"/>
      <c r="N152" s="22"/>
      <c r="O152" s="2" t="s">
        <v>875</v>
      </c>
      <c r="S152" s="222">
        <f t="shared" si="46"/>
        <v>0</v>
      </c>
      <c r="Y152" s="64"/>
      <c r="Z152" s="163">
        <f t="shared" ref="Z152:Z215" si="47">+K152+V152</f>
        <v>0</v>
      </c>
      <c r="AA152" s="163">
        <f t="shared" ref="AA152:AA215" si="48">+L152+W152</f>
        <v>0</v>
      </c>
      <c r="AB152" s="163">
        <f t="shared" ref="AB152:AB215" si="49">+M152+X152</f>
        <v>0</v>
      </c>
      <c r="AG152" s="163">
        <f t="shared" si="42"/>
        <v>0</v>
      </c>
      <c r="AH152" s="163">
        <f t="shared" si="43"/>
        <v>0</v>
      </c>
      <c r="AI152" s="163">
        <f t="shared" si="44"/>
        <v>0</v>
      </c>
      <c r="AK152" s="163">
        <f t="shared" si="45"/>
        <v>0</v>
      </c>
    </row>
    <row r="153" spans="1:37">
      <c r="A153" s="163">
        <f t="shared" si="41"/>
        <v>0</v>
      </c>
      <c r="B153" s="64"/>
      <c r="C153" s="64"/>
      <c r="D153" s="64"/>
      <c r="E153" s="64"/>
      <c r="F153" s="71" t="s">
        <v>155</v>
      </c>
      <c r="G153" s="64"/>
      <c r="H153" s="22"/>
      <c r="I153" s="22"/>
      <c r="J153" s="22"/>
      <c r="K153" s="22"/>
      <c r="L153" s="22"/>
      <c r="M153" s="22"/>
      <c r="N153" s="22"/>
      <c r="O153" s="2" t="s">
        <v>875</v>
      </c>
      <c r="S153" s="222">
        <f t="shared" si="46"/>
        <v>0</v>
      </c>
      <c r="Y153" s="64"/>
      <c r="Z153" s="163">
        <f t="shared" si="47"/>
        <v>0</v>
      </c>
      <c r="AA153" s="163">
        <f t="shared" si="48"/>
        <v>0</v>
      </c>
      <c r="AB153" s="163">
        <f t="shared" si="49"/>
        <v>0</v>
      </c>
      <c r="AG153" s="163">
        <f t="shared" si="42"/>
        <v>0</v>
      </c>
      <c r="AH153" s="163">
        <f t="shared" si="43"/>
        <v>0</v>
      </c>
      <c r="AI153" s="163">
        <f t="shared" si="44"/>
        <v>0</v>
      </c>
      <c r="AK153" s="163">
        <f t="shared" si="45"/>
        <v>0</v>
      </c>
    </row>
    <row r="154" spans="1:37">
      <c r="A154" s="163">
        <f t="shared" si="41"/>
        <v>2400</v>
      </c>
      <c r="B154" s="64">
        <v>2250</v>
      </c>
      <c r="C154" s="64" t="s">
        <v>7</v>
      </c>
      <c r="D154" s="64">
        <v>5</v>
      </c>
      <c r="E154" s="64">
        <v>0</v>
      </c>
      <c r="F154" s="71" t="s">
        <v>215</v>
      </c>
      <c r="G154" s="64"/>
      <c r="H154" s="22">
        <f t="shared" ref="H154:N154" si="50">H156</f>
        <v>2400</v>
      </c>
      <c r="I154" s="22">
        <f t="shared" si="50"/>
        <v>2400</v>
      </c>
      <c r="J154" s="22">
        <f t="shared" si="50"/>
        <v>0</v>
      </c>
      <c r="K154" s="22">
        <f t="shared" si="50"/>
        <v>0</v>
      </c>
      <c r="L154" s="22">
        <f t="shared" si="50"/>
        <v>0</v>
      </c>
      <c r="M154" s="22">
        <f t="shared" si="50"/>
        <v>0</v>
      </c>
      <c r="N154" s="22">
        <f t="shared" si="50"/>
        <v>2400</v>
      </c>
      <c r="O154" s="2" t="s">
        <v>875</v>
      </c>
      <c r="S154" s="222">
        <f t="shared" si="46"/>
        <v>0</v>
      </c>
      <c r="Y154" s="64"/>
      <c r="Z154" s="163">
        <f t="shared" si="47"/>
        <v>0</v>
      </c>
      <c r="AA154" s="163">
        <f t="shared" si="48"/>
        <v>0</v>
      </c>
      <c r="AB154" s="163">
        <f t="shared" si="49"/>
        <v>0</v>
      </c>
      <c r="AG154" s="163">
        <f t="shared" si="42"/>
        <v>0</v>
      </c>
      <c r="AH154" s="163">
        <f t="shared" si="43"/>
        <v>0</v>
      </c>
      <c r="AI154" s="163">
        <f t="shared" si="44"/>
        <v>2400</v>
      </c>
      <c r="AJ154" s="2">
        <v>2400</v>
      </c>
      <c r="AK154" s="163">
        <f t="shared" si="45"/>
        <v>0</v>
      </c>
    </row>
    <row r="155" spans="1:37" ht="50.25" customHeight="1">
      <c r="A155" s="163">
        <f t="shared" si="41"/>
        <v>0</v>
      </c>
      <c r="B155" s="64"/>
      <c r="C155" s="64"/>
      <c r="D155" s="64"/>
      <c r="E155" s="64"/>
      <c r="F155" s="71" t="s">
        <v>155</v>
      </c>
      <c r="G155" s="64"/>
      <c r="H155" s="22"/>
      <c r="I155" s="22"/>
      <c r="J155" s="22"/>
      <c r="K155" s="22"/>
      <c r="L155" s="22"/>
      <c r="M155" s="22"/>
      <c r="N155" s="22"/>
      <c r="O155" s="2" t="s">
        <v>875</v>
      </c>
      <c r="S155" s="222">
        <f t="shared" si="46"/>
        <v>0</v>
      </c>
      <c r="Y155" s="64"/>
      <c r="Z155" s="163">
        <f t="shared" si="47"/>
        <v>0</v>
      </c>
      <c r="AA155" s="163">
        <f t="shared" si="48"/>
        <v>0</v>
      </c>
      <c r="AB155" s="163">
        <f t="shared" si="49"/>
        <v>0</v>
      </c>
      <c r="AG155" s="163">
        <f t="shared" si="42"/>
        <v>0</v>
      </c>
      <c r="AH155" s="163">
        <f t="shared" si="43"/>
        <v>0</v>
      </c>
      <c r="AI155" s="163">
        <f t="shared" si="44"/>
        <v>0</v>
      </c>
      <c r="AK155" s="163">
        <f t="shared" si="45"/>
        <v>0</v>
      </c>
    </row>
    <row r="156" spans="1:37">
      <c r="A156" s="163">
        <f t="shared" si="41"/>
        <v>2400</v>
      </c>
      <c r="B156" s="64">
        <v>2251</v>
      </c>
      <c r="C156" s="64" t="s">
        <v>7</v>
      </c>
      <c r="D156" s="64">
        <v>5</v>
      </c>
      <c r="E156" s="64">
        <v>1</v>
      </c>
      <c r="F156" s="71" t="s">
        <v>215</v>
      </c>
      <c r="G156" s="64"/>
      <c r="H156" s="22">
        <f>+H158+H159+H160+H161+H162</f>
        <v>2400</v>
      </c>
      <c r="I156" s="22">
        <f t="shared" ref="I156:N156" si="51">+I158+I159+I160+I161+I162</f>
        <v>2400</v>
      </c>
      <c r="J156" s="22">
        <f t="shared" si="51"/>
        <v>0</v>
      </c>
      <c r="K156" s="22">
        <f t="shared" si="51"/>
        <v>0</v>
      </c>
      <c r="L156" s="22">
        <f t="shared" si="51"/>
        <v>0</v>
      </c>
      <c r="M156" s="22">
        <f t="shared" si="51"/>
        <v>0</v>
      </c>
      <c r="N156" s="22">
        <f t="shared" si="51"/>
        <v>2400</v>
      </c>
      <c r="O156" s="2" t="s">
        <v>875</v>
      </c>
      <c r="S156" s="222">
        <f t="shared" si="46"/>
        <v>0</v>
      </c>
      <c r="Y156" s="64"/>
      <c r="Z156" s="163">
        <f t="shared" si="47"/>
        <v>0</v>
      </c>
      <c r="AA156" s="163">
        <f t="shared" si="48"/>
        <v>0</v>
      </c>
      <c r="AB156" s="163">
        <f t="shared" si="49"/>
        <v>0</v>
      </c>
      <c r="AG156" s="163">
        <f t="shared" si="42"/>
        <v>0</v>
      </c>
      <c r="AH156" s="163">
        <f t="shared" si="43"/>
        <v>0</v>
      </c>
      <c r="AI156" s="163">
        <f t="shared" si="44"/>
        <v>2400</v>
      </c>
      <c r="AJ156" s="2">
        <v>2400</v>
      </c>
      <c r="AK156" s="163">
        <f t="shared" si="45"/>
        <v>0</v>
      </c>
    </row>
    <row r="157" spans="1:37" ht="40.5">
      <c r="A157" s="163">
        <f t="shared" si="41"/>
        <v>0</v>
      </c>
      <c r="B157" s="64"/>
      <c r="C157" s="64"/>
      <c r="D157" s="64"/>
      <c r="E157" s="64"/>
      <c r="F157" s="71" t="s">
        <v>176</v>
      </c>
      <c r="G157" s="221"/>
      <c r="H157" s="221"/>
      <c r="I157" s="221"/>
      <c r="J157" s="22"/>
      <c r="K157" s="22"/>
      <c r="L157" s="22"/>
      <c r="M157" s="22"/>
      <c r="N157" s="22"/>
      <c r="O157" s="2" t="s">
        <v>875</v>
      </c>
      <c r="S157" s="222">
        <f t="shared" si="46"/>
        <v>0</v>
      </c>
      <c r="Y157" s="221"/>
      <c r="Z157" s="163">
        <f t="shared" si="47"/>
        <v>0</v>
      </c>
      <c r="AA157" s="163">
        <f t="shared" si="48"/>
        <v>0</v>
      </c>
      <c r="AB157" s="163">
        <f t="shared" si="49"/>
        <v>0</v>
      </c>
      <c r="AG157" s="163">
        <f t="shared" si="42"/>
        <v>0</v>
      </c>
      <c r="AH157" s="163">
        <f t="shared" si="43"/>
        <v>0</v>
      </c>
      <c r="AI157" s="163">
        <f t="shared" si="44"/>
        <v>0</v>
      </c>
      <c r="AK157" s="163">
        <f t="shared" si="45"/>
        <v>0</v>
      </c>
    </row>
    <row r="158" spans="1:37">
      <c r="A158" s="163">
        <f t="shared" si="41"/>
        <v>600</v>
      </c>
      <c r="B158" s="64"/>
      <c r="C158" s="64"/>
      <c r="D158" s="64"/>
      <c r="E158" s="64"/>
      <c r="F158" s="220" t="s">
        <v>412</v>
      </c>
      <c r="G158" s="64">
        <v>4261</v>
      </c>
      <c r="H158" s="22">
        <f>+I158+J158</f>
        <v>600</v>
      </c>
      <c r="I158" s="22">
        <v>600</v>
      </c>
      <c r="J158" s="22"/>
      <c r="K158" s="154"/>
      <c r="L158" s="154"/>
      <c r="M158" s="154"/>
      <c r="N158" s="154">
        <f t="shared" ref="N158:N159" si="52">+H158</f>
        <v>600</v>
      </c>
      <c r="O158" s="2" t="s">
        <v>875</v>
      </c>
      <c r="S158" s="222">
        <f t="shared" si="46"/>
        <v>0</v>
      </c>
      <c r="Y158" s="64">
        <v>4261</v>
      </c>
      <c r="Z158" s="163">
        <f t="shared" si="47"/>
        <v>0</v>
      </c>
      <c r="AA158" s="163">
        <f t="shared" si="48"/>
        <v>0</v>
      </c>
      <c r="AB158" s="163">
        <f t="shared" si="49"/>
        <v>0</v>
      </c>
      <c r="AG158" s="163">
        <f t="shared" si="42"/>
        <v>0</v>
      </c>
      <c r="AH158" s="163">
        <f t="shared" si="43"/>
        <v>0</v>
      </c>
      <c r="AI158" s="163">
        <f t="shared" si="44"/>
        <v>600</v>
      </c>
      <c r="AJ158" s="2">
        <v>600</v>
      </c>
      <c r="AK158" s="163">
        <f t="shared" si="45"/>
        <v>0</v>
      </c>
    </row>
    <row r="159" spans="1:37" ht="32.25" customHeight="1">
      <c r="A159" s="163">
        <f t="shared" si="41"/>
        <v>800</v>
      </c>
      <c r="B159" s="64"/>
      <c r="C159" s="64"/>
      <c r="D159" s="64"/>
      <c r="E159" s="64"/>
      <c r="F159" s="245" t="s">
        <v>545</v>
      </c>
      <c r="G159" s="64">
        <v>4264</v>
      </c>
      <c r="H159" s="22">
        <f>+I159+J159</f>
        <v>800</v>
      </c>
      <c r="I159" s="22">
        <v>800</v>
      </c>
      <c r="J159" s="22"/>
      <c r="K159" s="154"/>
      <c r="L159" s="154"/>
      <c r="M159" s="154"/>
      <c r="N159" s="154">
        <f t="shared" si="52"/>
        <v>800</v>
      </c>
      <c r="O159" s="2" t="s">
        <v>875</v>
      </c>
      <c r="S159" s="222">
        <f t="shared" si="46"/>
        <v>0</v>
      </c>
      <c r="Y159" s="64">
        <v>4264</v>
      </c>
      <c r="Z159" s="163">
        <f t="shared" si="47"/>
        <v>0</v>
      </c>
      <c r="AA159" s="163">
        <f t="shared" si="48"/>
        <v>0</v>
      </c>
      <c r="AB159" s="163">
        <f t="shared" si="49"/>
        <v>0</v>
      </c>
      <c r="AG159" s="163">
        <f t="shared" si="42"/>
        <v>0</v>
      </c>
      <c r="AH159" s="163">
        <f t="shared" si="43"/>
        <v>0</v>
      </c>
      <c r="AI159" s="163">
        <f t="shared" si="44"/>
        <v>800</v>
      </c>
      <c r="AJ159" s="2">
        <v>800</v>
      </c>
      <c r="AK159" s="163">
        <f t="shared" si="45"/>
        <v>0</v>
      </c>
    </row>
    <row r="160" spans="1:37">
      <c r="A160" s="163">
        <f t="shared" si="41"/>
        <v>0</v>
      </c>
      <c r="B160" s="64"/>
      <c r="C160" s="64"/>
      <c r="D160" s="64"/>
      <c r="E160" s="64"/>
      <c r="F160" s="71" t="s">
        <v>748</v>
      </c>
      <c r="G160" s="64" t="s">
        <v>50</v>
      </c>
      <c r="H160" s="22">
        <f>+I160+J160</f>
        <v>0</v>
      </c>
      <c r="I160" s="22"/>
      <c r="J160" s="22"/>
      <c r="K160" s="84"/>
      <c r="L160" s="84"/>
      <c r="M160" s="84"/>
      <c r="N160" s="84"/>
      <c r="O160" s="2" t="s">
        <v>875</v>
      </c>
      <c r="S160" s="222">
        <f t="shared" si="46"/>
        <v>0</v>
      </c>
      <c r="Y160" s="64" t="s">
        <v>50</v>
      </c>
      <c r="Z160" s="163">
        <f t="shared" si="47"/>
        <v>0</v>
      </c>
      <c r="AA160" s="163">
        <f t="shared" si="48"/>
        <v>0</v>
      </c>
      <c r="AB160" s="163">
        <f t="shared" si="49"/>
        <v>0</v>
      </c>
      <c r="AG160" s="163">
        <f t="shared" si="42"/>
        <v>0</v>
      </c>
      <c r="AH160" s="163">
        <f t="shared" si="43"/>
        <v>0</v>
      </c>
      <c r="AI160" s="163">
        <f t="shared" si="44"/>
        <v>0</v>
      </c>
      <c r="AK160" s="163">
        <f t="shared" si="45"/>
        <v>0</v>
      </c>
    </row>
    <row r="161" spans="1:37" ht="27">
      <c r="A161" s="163">
        <f t="shared" si="41"/>
        <v>0</v>
      </c>
      <c r="B161" s="64"/>
      <c r="C161" s="64"/>
      <c r="D161" s="64"/>
      <c r="E161" s="64"/>
      <c r="F161" s="71" t="s">
        <v>554</v>
      </c>
      <c r="G161" s="64" t="s">
        <v>61</v>
      </c>
      <c r="H161" s="22"/>
      <c r="I161" s="22"/>
      <c r="J161" s="22"/>
      <c r="K161" s="84"/>
      <c r="L161" s="84"/>
      <c r="M161" s="84"/>
      <c r="N161" s="84"/>
      <c r="O161" s="2" t="s">
        <v>875</v>
      </c>
      <c r="S161" s="222">
        <f t="shared" si="46"/>
        <v>0</v>
      </c>
      <c r="Y161" s="64" t="s">
        <v>61</v>
      </c>
      <c r="Z161" s="163">
        <f t="shared" si="47"/>
        <v>0</v>
      </c>
      <c r="AA161" s="163">
        <f t="shared" si="48"/>
        <v>0</v>
      </c>
      <c r="AB161" s="163">
        <f t="shared" si="49"/>
        <v>0</v>
      </c>
      <c r="AG161" s="163">
        <f t="shared" si="42"/>
        <v>0</v>
      </c>
      <c r="AH161" s="163">
        <f t="shared" si="43"/>
        <v>0</v>
      </c>
      <c r="AI161" s="163">
        <f t="shared" si="44"/>
        <v>0</v>
      </c>
      <c r="AK161" s="163">
        <f t="shared" si="45"/>
        <v>0</v>
      </c>
    </row>
    <row r="162" spans="1:37">
      <c r="A162" s="163">
        <f t="shared" si="41"/>
        <v>1000</v>
      </c>
      <c r="B162" s="64"/>
      <c r="C162" s="64"/>
      <c r="D162" s="64"/>
      <c r="E162" s="64"/>
      <c r="F162" s="71" t="s">
        <v>165</v>
      </c>
      <c r="G162" s="64" t="s">
        <v>40</v>
      </c>
      <c r="H162" s="22">
        <f>+I162+J162</f>
        <v>1000</v>
      </c>
      <c r="I162" s="22">
        <v>1000</v>
      </c>
      <c r="J162" s="22"/>
      <c r="K162" s="154"/>
      <c r="L162" s="154"/>
      <c r="M162" s="154"/>
      <c r="N162" s="154">
        <f t="shared" ref="N162" si="53">+H162</f>
        <v>1000</v>
      </c>
      <c r="O162" s="2" t="s">
        <v>875</v>
      </c>
      <c r="S162" s="222">
        <f t="shared" si="46"/>
        <v>0</v>
      </c>
      <c r="Y162" s="64" t="s">
        <v>40</v>
      </c>
      <c r="Z162" s="163">
        <f t="shared" si="47"/>
        <v>0</v>
      </c>
      <c r="AA162" s="163">
        <f t="shared" si="48"/>
        <v>0</v>
      </c>
      <c r="AB162" s="163">
        <f t="shared" si="49"/>
        <v>0</v>
      </c>
      <c r="AG162" s="163">
        <f t="shared" si="42"/>
        <v>0</v>
      </c>
      <c r="AH162" s="163">
        <f t="shared" si="43"/>
        <v>0</v>
      </c>
      <c r="AI162" s="163">
        <f t="shared" si="44"/>
        <v>1000</v>
      </c>
      <c r="AJ162" s="2">
        <v>1000</v>
      </c>
      <c r="AK162" s="163">
        <f t="shared" si="45"/>
        <v>0</v>
      </c>
    </row>
    <row r="163" spans="1:37" ht="21.75" customHeight="1">
      <c r="A163" s="163">
        <f t="shared" si="41"/>
        <v>0</v>
      </c>
      <c r="B163" s="64">
        <v>2300</v>
      </c>
      <c r="C163" s="64" t="s">
        <v>8</v>
      </c>
      <c r="D163" s="64">
        <v>0</v>
      </c>
      <c r="E163" s="64">
        <v>0</v>
      </c>
      <c r="F163" s="71" t="s">
        <v>216</v>
      </c>
      <c r="G163" s="64"/>
      <c r="H163" s="22"/>
      <c r="I163" s="22"/>
      <c r="J163" s="22"/>
      <c r="K163" s="22"/>
      <c r="L163" s="22"/>
      <c r="M163" s="22"/>
      <c r="N163" s="22"/>
      <c r="O163" s="2" t="s">
        <v>875</v>
      </c>
      <c r="S163" s="222">
        <f t="shared" si="46"/>
        <v>0</v>
      </c>
      <c r="Y163" s="64"/>
      <c r="Z163" s="163">
        <f t="shared" si="47"/>
        <v>0</v>
      </c>
      <c r="AA163" s="163">
        <f t="shared" si="48"/>
        <v>0</v>
      </c>
      <c r="AB163" s="163">
        <f t="shared" si="49"/>
        <v>0</v>
      </c>
      <c r="AG163" s="163">
        <f t="shared" si="42"/>
        <v>0</v>
      </c>
      <c r="AH163" s="163">
        <f t="shared" si="43"/>
        <v>0</v>
      </c>
      <c r="AI163" s="163">
        <f t="shared" si="44"/>
        <v>0</v>
      </c>
      <c r="AK163" s="163">
        <f t="shared" si="45"/>
        <v>0</v>
      </c>
    </row>
    <row r="164" spans="1:37">
      <c r="A164" s="163">
        <f t="shared" si="41"/>
        <v>0</v>
      </c>
      <c r="B164" s="64"/>
      <c r="C164" s="64"/>
      <c r="D164" s="64"/>
      <c r="E164" s="64"/>
      <c r="F164" s="71" t="s">
        <v>153</v>
      </c>
      <c r="G164" s="64"/>
      <c r="H164" s="22"/>
      <c r="I164" s="22"/>
      <c r="J164" s="22"/>
      <c r="K164" s="22"/>
      <c r="L164" s="22"/>
      <c r="M164" s="22"/>
      <c r="N164" s="22"/>
      <c r="O164" s="2" t="s">
        <v>875</v>
      </c>
      <c r="S164" s="222">
        <f t="shared" si="46"/>
        <v>0</v>
      </c>
      <c r="Y164" s="64"/>
      <c r="Z164" s="163">
        <f t="shared" si="47"/>
        <v>0</v>
      </c>
      <c r="AA164" s="163">
        <f t="shared" si="48"/>
        <v>0</v>
      </c>
      <c r="AB164" s="163">
        <f t="shared" si="49"/>
        <v>0</v>
      </c>
      <c r="AG164" s="163">
        <f t="shared" si="42"/>
        <v>0</v>
      </c>
      <c r="AH164" s="163">
        <f t="shared" si="43"/>
        <v>0</v>
      </c>
      <c r="AI164" s="163">
        <f t="shared" si="44"/>
        <v>0</v>
      </c>
      <c r="AK164" s="163">
        <f t="shared" si="45"/>
        <v>0</v>
      </c>
    </row>
    <row r="165" spans="1:37" ht="21" customHeight="1">
      <c r="A165" s="163">
        <f t="shared" si="41"/>
        <v>0</v>
      </c>
      <c r="B165" s="64">
        <v>2310</v>
      </c>
      <c r="C165" s="64" t="s">
        <v>8</v>
      </c>
      <c r="D165" s="64">
        <v>1</v>
      </c>
      <c r="E165" s="64">
        <v>0</v>
      </c>
      <c r="F165" s="71" t="s">
        <v>217</v>
      </c>
      <c r="G165" s="64"/>
      <c r="H165" s="22"/>
      <c r="I165" s="22"/>
      <c r="J165" s="22"/>
      <c r="K165" s="22"/>
      <c r="L165" s="22"/>
      <c r="M165" s="22"/>
      <c r="N165" s="22"/>
      <c r="O165" s="2" t="s">
        <v>875</v>
      </c>
      <c r="S165" s="222">
        <f t="shared" si="46"/>
        <v>0</v>
      </c>
      <c r="Y165" s="64"/>
      <c r="Z165" s="163">
        <f t="shared" si="47"/>
        <v>0</v>
      </c>
      <c r="AA165" s="163">
        <f t="shared" si="48"/>
        <v>0</v>
      </c>
      <c r="AB165" s="163">
        <f t="shared" si="49"/>
        <v>0</v>
      </c>
      <c r="AG165" s="163">
        <f t="shared" si="42"/>
        <v>0</v>
      </c>
      <c r="AH165" s="163">
        <f t="shared" si="43"/>
        <v>0</v>
      </c>
      <c r="AI165" s="163">
        <f t="shared" si="44"/>
        <v>0</v>
      </c>
      <c r="AK165" s="163">
        <f t="shared" si="45"/>
        <v>0</v>
      </c>
    </row>
    <row r="166" spans="1:37" ht="50.25" customHeight="1">
      <c r="A166" s="163">
        <f t="shared" si="41"/>
        <v>0</v>
      </c>
      <c r="B166" s="64"/>
      <c r="C166" s="64"/>
      <c r="D166" s="64"/>
      <c r="E166" s="64"/>
      <c r="F166" s="71" t="s">
        <v>155</v>
      </c>
      <c r="G166" s="64"/>
      <c r="H166" s="22"/>
      <c r="I166" s="22"/>
      <c r="J166" s="22"/>
      <c r="K166" s="22"/>
      <c r="L166" s="22"/>
      <c r="M166" s="22"/>
      <c r="N166" s="22"/>
      <c r="O166" s="2" t="s">
        <v>875</v>
      </c>
      <c r="S166" s="222">
        <f t="shared" si="46"/>
        <v>0</v>
      </c>
      <c r="Y166" s="64"/>
      <c r="Z166" s="163">
        <f t="shared" si="47"/>
        <v>0</v>
      </c>
      <c r="AA166" s="163">
        <f t="shared" si="48"/>
        <v>0</v>
      </c>
      <c r="AB166" s="163">
        <f t="shared" si="49"/>
        <v>0</v>
      </c>
      <c r="AG166" s="163">
        <f t="shared" si="42"/>
        <v>0</v>
      </c>
      <c r="AH166" s="163">
        <f t="shared" si="43"/>
        <v>0</v>
      </c>
      <c r="AI166" s="163">
        <f t="shared" si="44"/>
        <v>0</v>
      </c>
      <c r="AK166" s="163">
        <f t="shared" si="45"/>
        <v>0</v>
      </c>
    </row>
    <row r="167" spans="1:37">
      <c r="A167" s="163">
        <f t="shared" si="41"/>
        <v>0</v>
      </c>
      <c r="B167" s="64">
        <v>2311</v>
      </c>
      <c r="C167" s="64" t="s">
        <v>8</v>
      </c>
      <c r="D167" s="64">
        <v>1</v>
      </c>
      <c r="E167" s="64">
        <v>1</v>
      </c>
      <c r="F167" s="71" t="s">
        <v>218</v>
      </c>
      <c r="G167" s="64"/>
      <c r="H167" s="22"/>
      <c r="I167" s="22"/>
      <c r="J167" s="22"/>
      <c r="K167" s="22"/>
      <c r="L167" s="22"/>
      <c r="M167" s="22"/>
      <c r="N167" s="22"/>
      <c r="O167" s="2" t="s">
        <v>875</v>
      </c>
      <c r="S167" s="222">
        <f t="shared" si="46"/>
        <v>0</v>
      </c>
      <c r="Y167" s="64"/>
      <c r="Z167" s="163">
        <f t="shared" si="47"/>
        <v>0</v>
      </c>
      <c r="AA167" s="163">
        <f t="shared" si="48"/>
        <v>0</v>
      </c>
      <c r="AB167" s="163">
        <f t="shared" si="49"/>
        <v>0</v>
      </c>
      <c r="AG167" s="163">
        <f t="shared" si="42"/>
        <v>0</v>
      </c>
      <c r="AH167" s="163">
        <f t="shared" si="43"/>
        <v>0</v>
      </c>
      <c r="AI167" s="163">
        <f t="shared" si="44"/>
        <v>0</v>
      </c>
      <c r="AK167" s="163">
        <f t="shared" si="45"/>
        <v>0</v>
      </c>
    </row>
    <row r="168" spans="1:37" ht="40.5">
      <c r="A168" s="163">
        <f t="shared" si="41"/>
        <v>0</v>
      </c>
      <c r="B168" s="64"/>
      <c r="C168" s="64"/>
      <c r="D168" s="64"/>
      <c r="E168" s="64"/>
      <c r="F168" s="71" t="s">
        <v>176</v>
      </c>
      <c r="G168" s="64"/>
      <c r="H168" s="22"/>
      <c r="I168" s="22"/>
      <c r="J168" s="22"/>
      <c r="K168" s="22"/>
      <c r="L168" s="22"/>
      <c r="M168" s="22"/>
      <c r="N168" s="22"/>
      <c r="O168" s="2" t="s">
        <v>875</v>
      </c>
      <c r="S168" s="222">
        <f t="shared" si="46"/>
        <v>0</v>
      </c>
      <c r="Y168" s="64"/>
      <c r="Z168" s="163">
        <f t="shared" si="47"/>
        <v>0</v>
      </c>
      <c r="AA168" s="163">
        <f t="shared" si="48"/>
        <v>0</v>
      </c>
      <c r="AB168" s="163">
        <f t="shared" si="49"/>
        <v>0</v>
      </c>
      <c r="AG168" s="163">
        <f t="shared" si="42"/>
        <v>0</v>
      </c>
      <c r="AH168" s="163">
        <f t="shared" si="43"/>
        <v>0</v>
      </c>
      <c r="AI168" s="163">
        <f t="shared" si="44"/>
        <v>0</v>
      </c>
      <c r="AK168" s="163">
        <f t="shared" si="45"/>
        <v>0</v>
      </c>
    </row>
    <row r="169" spans="1:37">
      <c r="A169" s="163">
        <f t="shared" si="41"/>
        <v>0</v>
      </c>
      <c r="B169" s="64"/>
      <c r="C169" s="64"/>
      <c r="D169" s="64"/>
      <c r="E169" s="64"/>
      <c r="F169" s="71" t="s">
        <v>177</v>
      </c>
      <c r="G169" s="64"/>
      <c r="H169" s="22"/>
      <c r="I169" s="22"/>
      <c r="J169" s="22"/>
      <c r="K169" s="22"/>
      <c r="L169" s="22"/>
      <c r="M169" s="22"/>
      <c r="N169" s="22"/>
      <c r="O169" s="2" t="s">
        <v>875</v>
      </c>
      <c r="S169" s="222">
        <f t="shared" si="46"/>
        <v>0</v>
      </c>
      <c r="Y169" s="64"/>
      <c r="Z169" s="163">
        <f t="shared" si="47"/>
        <v>0</v>
      </c>
      <c r="AA169" s="163">
        <f t="shared" si="48"/>
        <v>0</v>
      </c>
      <c r="AB169" s="163">
        <f t="shared" si="49"/>
        <v>0</v>
      </c>
      <c r="AG169" s="163">
        <f t="shared" si="42"/>
        <v>0</v>
      </c>
      <c r="AH169" s="163">
        <f t="shared" si="43"/>
        <v>0</v>
      </c>
      <c r="AI169" s="163">
        <f t="shared" si="44"/>
        <v>0</v>
      </c>
      <c r="AK169" s="163">
        <f t="shared" si="45"/>
        <v>0</v>
      </c>
    </row>
    <row r="170" spans="1:37" ht="48" customHeight="1">
      <c r="A170" s="163">
        <f t="shared" si="41"/>
        <v>0</v>
      </c>
      <c r="B170" s="64"/>
      <c r="C170" s="64"/>
      <c r="D170" s="64"/>
      <c r="E170" s="64"/>
      <c r="F170" s="71" t="s">
        <v>177</v>
      </c>
      <c r="G170" s="64"/>
      <c r="H170" s="22"/>
      <c r="I170" s="22"/>
      <c r="J170" s="22"/>
      <c r="K170" s="22"/>
      <c r="L170" s="22"/>
      <c r="M170" s="22"/>
      <c r="N170" s="22"/>
      <c r="O170" s="2" t="s">
        <v>875</v>
      </c>
      <c r="S170" s="222">
        <f t="shared" si="46"/>
        <v>0</v>
      </c>
      <c r="Y170" s="64"/>
      <c r="Z170" s="163">
        <f t="shared" si="47"/>
        <v>0</v>
      </c>
      <c r="AA170" s="163">
        <f t="shared" si="48"/>
        <v>0</v>
      </c>
      <c r="AB170" s="163">
        <f t="shared" si="49"/>
        <v>0</v>
      </c>
      <c r="AG170" s="163">
        <f t="shared" si="42"/>
        <v>0</v>
      </c>
      <c r="AH170" s="163">
        <f t="shared" si="43"/>
        <v>0</v>
      </c>
      <c r="AI170" s="163">
        <f t="shared" si="44"/>
        <v>0</v>
      </c>
      <c r="AK170" s="163">
        <f t="shared" si="45"/>
        <v>0</v>
      </c>
    </row>
    <row r="171" spans="1:37">
      <c r="A171" s="163">
        <f t="shared" si="41"/>
        <v>0</v>
      </c>
      <c r="B171" s="64">
        <v>2312</v>
      </c>
      <c r="C171" s="64" t="s">
        <v>8</v>
      </c>
      <c r="D171" s="64">
        <v>1</v>
      </c>
      <c r="E171" s="64">
        <v>2</v>
      </c>
      <c r="F171" s="71" t="s">
        <v>219</v>
      </c>
      <c r="G171" s="64"/>
      <c r="H171" s="22"/>
      <c r="I171" s="22"/>
      <c r="J171" s="22"/>
      <c r="K171" s="22"/>
      <c r="L171" s="22"/>
      <c r="M171" s="22"/>
      <c r="N171" s="22"/>
      <c r="O171" s="2" t="s">
        <v>875</v>
      </c>
      <c r="S171" s="222">
        <f t="shared" si="46"/>
        <v>0</v>
      </c>
      <c r="Y171" s="64"/>
      <c r="Z171" s="163">
        <f t="shared" si="47"/>
        <v>0</v>
      </c>
      <c r="AA171" s="163">
        <f t="shared" si="48"/>
        <v>0</v>
      </c>
      <c r="AB171" s="163">
        <f t="shared" si="49"/>
        <v>0</v>
      </c>
      <c r="AG171" s="163">
        <f t="shared" si="42"/>
        <v>0</v>
      </c>
      <c r="AH171" s="163">
        <f t="shared" si="43"/>
        <v>0</v>
      </c>
      <c r="AI171" s="163">
        <f t="shared" si="44"/>
        <v>0</v>
      </c>
      <c r="AK171" s="163">
        <f t="shared" si="45"/>
        <v>0</v>
      </c>
    </row>
    <row r="172" spans="1:37" ht="40.5">
      <c r="A172" s="163">
        <f t="shared" si="41"/>
        <v>0</v>
      </c>
      <c r="B172" s="64"/>
      <c r="C172" s="64"/>
      <c r="D172" s="64"/>
      <c r="E172" s="64"/>
      <c r="F172" s="71" t="s">
        <v>176</v>
      </c>
      <c r="G172" s="64"/>
      <c r="H172" s="22"/>
      <c r="I172" s="22"/>
      <c r="J172" s="22"/>
      <c r="K172" s="22"/>
      <c r="L172" s="22"/>
      <c r="M172" s="22"/>
      <c r="N172" s="22"/>
      <c r="O172" s="2" t="s">
        <v>875</v>
      </c>
      <c r="S172" s="222">
        <f t="shared" si="46"/>
        <v>0</v>
      </c>
      <c r="Y172" s="64"/>
      <c r="Z172" s="163">
        <f t="shared" si="47"/>
        <v>0</v>
      </c>
      <c r="AA172" s="163">
        <f t="shared" si="48"/>
        <v>0</v>
      </c>
      <c r="AB172" s="163">
        <f t="shared" si="49"/>
        <v>0</v>
      </c>
      <c r="AG172" s="163">
        <f t="shared" si="42"/>
        <v>0</v>
      </c>
      <c r="AH172" s="163">
        <f t="shared" si="43"/>
        <v>0</v>
      </c>
      <c r="AI172" s="163">
        <f t="shared" si="44"/>
        <v>0</v>
      </c>
      <c r="AK172" s="163">
        <f t="shared" si="45"/>
        <v>0</v>
      </c>
    </row>
    <row r="173" spans="1:37">
      <c r="A173" s="163">
        <f t="shared" si="41"/>
        <v>0</v>
      </c>
      <c r="B173" s="64"/>
      <c r="C173" s="64"/>
      <c r="D173" s="64"/>
      <c r="E173" s="64"/>
      <c r="F173" s="71" t="s">
        <v>177</v>
      </c>
      <c r="G173" s="64"/>
      <c r="H173" s="22"/>
      <c r="I173" s="22"/>
      <c r="J173" s="22"/>
      <c r="K173" s="22"/>
      <c r="L173" s="22"/>
      <c r="M173" s="22"/>
      <c r="N173" s="22"/>
      <c r="O173" s="2" t="s">
        <v>875</v>
      </c>
      <c r="S173" s="222">
        <f t="shared" si="46"/>
        <v>0</v>
      </c>
      <c r="Y173" s="64"/>
      <c r="Z173" s="163">
        <f t="shared" si="47"/>
        <v>0</v>
      </c>
      <c r="AA173" s="163">
        <f t="shared" si="48"/>
        <v>0</v>
      </c>
      <c r="AB173" s="163">
        <f t="shared" si="49"/>
        <v>0</v>
      </c>
      <c r="AG173" s="163">
        <f t="shared" si="42"/>
        <v>0</v>
      </c>
      <c r="AH173" s="163">
        <f t="shared" si="43"/>
        <v>0</v>
      </c>
      <c r="AI173" s="163">
        <f t="shared" si="44"/>
        <v>0</v>
      </c>
      <c r="AK173" s="163">
        <f t="shared" si="45"/>
        <v>0</v>
      </c>
    </row>
    <row r="174" spans="1:37" ht="50.25" customHeight="1">
      <c r="A174" s="163">
        <f t="shared" si="41"/>
        <v>0</v>
      </c>
      <c r="B174" s="64"/>
      <c r="C174" s="64"/>
      <c r="D174" s="64"/>
      <c r="E174" s="64"/>
      <c r="F174" s="71" t="s">
        <v>177</v>
      </c>
      <c r="G174" s="64"/>
      <c r="H174" s="22"/>
      <c r="I174" s="22"/>
      <c r="J174" s="22"/>
      <c r="K174" s="22"/>
      <c r="L174" s="22"/>
      <c r="M174" s="22"/>
      <c r="N174" s="22"/>
      <c r="O174" s="2" t="s">
        <v>875</v>
      </c>
      <c r="S174" s="222">
        <f t="shared" si="46"/>
        <v>0</v>
      </c>
      <c r="Y174" s="64"/>
      <c r="Z174" s="163">
        <f t="shared" si="47"/>
        <v>0</v>
      </c>
      <c r="AA174" s="163">
        <f t="shared" si="48"/>
        <v>0</v>
      </c>
      <c r="AB174" s="163">
        <f t="shared" si="49"/>
        <v>0</v>
      </c>
      <c r="AG174" s="163">
        <f t="shared" si="42"/>
        <v>0</v>
      </c>
      <c r="AH174" s="163">
        <f t="shared" si="43"/>
        <v>0</v>
      </c>
      <c r="AI174" s="163">
        <f t="shared" si="44"/>
        <v>0</v>
      </c>
      <c r="AK174" s="163">
        <f t="shared" si="45"/>
        <v>0</v>
      </c>
    </row>
    <row r="175" spans="1:37">
      <c r="A175" s="163">
        <f t="shared" si="41"/>
        <v>0</v>
      </c>
      <c r="B175" s="64">
        <v>2313</v>
      </c>
      <c r="C175" s="64" t="s">
        <v>8</v>
      </c>
      <c r="D175" s="64">
        <v>1</v>
      </c>
      <c r="E175" s="64">
        <v>3</v>
      </c>
      <c r="F175" s="71" t="s">
        <v>220</v>
      </c>
      <c r="G175" s="64"/>
      <c r="H175" s="22"/>
      <c r="I175" s="22"/>
      <c r="J175" s="22"/>
      <c r="K175" s="22"/>
      <c r="L175" s="22"/>
      <c r="M175" s="22"/>
      <c r="N175" s="22"/>
      <c r="O175" s="2" t="s">
        <v>875</v>
      </c>
      <c r="S175" s="222">
        <f t="shared" si="46"/>
        <v>0</v>
      </c>
      <c r="Y175" s="64"/>
      <c r="Z175" s="163">
        <f t="shared" si="47"/>
        <v>0</v>
      </c>
      <c r="AA175" s="163">
        <f t="shared" si="48"/>
        <v>0</v>
      </c>
      <c r="AB175" s="163">
        <f t="shared" si="49"/>
        <v>0</v>
      </c>
      <c r="AG175" s="163">
        <f t="shared" si="42"/>
        <v>0</v>
      </c>
      <c r="AH175" s="163">
        <f t="shared" si="43"/>
        <v>0</v>
      </c>
      <c r="AI175" s="163">
        <f t="shared" si="44"/>
        <v>0</v>
      </c>
      <c r="AK175" s="163">
        <f t="shared" si="45"/>
        <v>0</v>
      </c>
    </row>
    <row r="176" spans="1:37" ht="40.5">
      <c r="A176" s="163">
        <f t="shared" si="41"/>
        <v>0</v>
      </c>
      <c r="B176" s="64"/>
      <c r="C176" s="64"/>
      <c r="D176" s="64"/>
      <c r="E176" s="64"/>
      <c r="F176" s="71" t="s">
        <v>176</v>
      </c>
      <c r="G176" s="64"/>
      <c r="H176" s="22"/>
      <c r="I176" s="22"/>
      <c r="J176" s="22"/>
      <c r="K176" s="22"/>
      <c r="L176" s="22"/>
      <c r="M176" s="22"/>
      <c r="N176" s="22"/>
      <c r="O176" s="2" t="s">
        <v>875</v>
      </c>
      <c r="S176" s="222">
        <f t="shared" si="46"/>
        <v>0</v>
      </c>
      <c r="Y176" s="64"/>
      <c r="Z176" s="163">
        <f t="shared" si="47"/>
        <v>0</v>
      </c>
      <c r="AA176" s="163">
        <f t="shared" si="48"/>
        <v>0</v>
      </c>
      <c r="AB176" s="163">
        <f t="shared" si="49"/>
        <v>0</v>
      </c>
      <c r="AG176" s="163">
        <f t="shared" si="42"/>
        <v>0</v>
      </c>
      <c r="AH176" s="163">
        <f t="shared" si="43"/>
        <v>0</v>
      </c>
      <c r="AI176" s="163">
        <f t="shared" si="44"/>
        <v>0</v>
      </c>
      <c r="AK176" s="163">
        <f t="shared" si="45"/>
        <v>0</v>
      </c>
    </row>
    <row r="177" spans="1:37">
      <c r="A177" s="163">
        <f t="shared" si="41"/>
        <v>0</v>
      </c>
      <c r="B177" s="64"/>
      <c r="C177" s="64"/>
      <c r="D177" s="64"/>
      <c r="E177" s="64"/>
      <c r="F177" s="71" t="s">
        <v>177</v>
      </c>
      <c r="G177" s="64"/>
      <c r="H177" s="22"/>
      <c r="I177" s="22"/>
      <c r="J177" s="22"/>
      <c r="K177" s="22"/>
      <c r="L177" s="22"/>
      <c r="M177" s="22"/>
      <c r="N177" s="22"/>
      <c r="O177" s="2" t="s">
        <v>875</v>
      </c>
      <c r="S177" s="222">
        <f t="shared" si="46"/>
        <v>0</v>
      </c>
      <c r="Y177" s="64"/>
      <c r="Z177" s="163">
        <f t="shared" si="47"/>
        <v>0</v>
      </c>
      <c r="AA177" s="163">
        <f t="shared" si="48"/>
        <v>0</v>
      </c>
      <c r="AB177" s="163">
        <f t="shared" si="49"/>
        <v>0</v>
      </c>
      <c r="AG177" s="163">
        <f t="shared" si="42"/>
        <v>0</v>
      </c>
      <c r="AH177" s="163">
        <f t="shared" si="43"/>
        <v>0</v>
      </c>
      <c r="AI177" s="163">
        <f t="shared" si="44"/>
        <v>0</v>
      </c>
      <c r="AK177" s="163">
        <f t="shared" si="45"/>
        <v>0</v>
      </c>
    </row>
    <row r="178" spans="1:37">
      <c r="A178" s="163">
        <f t="shared" si="41"/>
        <v>0</v>
      </c>
      <c r="B178" s="64"/>
      <c r="C178" s="64"/>
      <c r="D178" s="64"/>
      <c r="E178" s="64"/>
      <c r="F178" s="71" t="s">
        <v>177</v>
      </c>
      <c r="G178" s="64"/>
      <c r="H178" s="22"/>
      <c r="I178" s="22"/>
      <c r="J178" s="22"/>
      <c r="K178" s="22"/>
      <c r="L178" s="22"/>
      <c r="M178" s="22"/>
      <c r="N178" s="22"/>
      <c r="O178" s="2" t="s">
        <v>875</v>
      </c>
      <c r="S178" s="222">
        <f t="shared" si="46"/>
        <v>0</v>
      </c>
      <c r="Y178" s="64"/>
      <c r="Z178" s="163">
        <f t="shared" si="47"/>
        <v>0</v>
      </c>
      <c r="AA178" s="163">
        <f t="shared" si="48"/>
        <v>0</v>
      </c>
      <c r="AB178" s="163">
        <f t="shared" si="49"/>
        <v>0</v>
      </c>
      <c r="AG178" s="163">
        <f t="shared" si="42"/>
        <v>0</v>
      </c>
      <c r="AH178" s="163">
        <f t="shared" si="43"/>
        <v>0</v>
      </c>
      <c r="AI178" s="163">
        <f t="shared" si="44"/>
        <v>0</v>
      </c>
      <c r="AK178" s="163">
        <f t="shared" si="45"/>
        <v>0</v>
      </c>
    </row>
    <row r="179" spans="1:37">
      <c r="A179" s="163">
        <f t="shared" si="41"/>
        <v>0</v>
      </c>
      <c r="B179" s="64">
        <v>2320</v>
      </c>
      <c r="C179" s="64" t="s">
        <v>8</v>
      </c>
      <c r="D179" s="64">
        <v>2</v>
      </c>
      <c r="E179" s="64">
        <v>0</v>
      </c>
      <c r="F179" s="71" t="s">
        <v>221</v>
      </c>
      <c r="G179" s="64"/>
      <c r="H179" s="22"/>
      <c r="I179" s="22"/>
      <c r="J179" s="22"/>
      <c r="K179" s="22"/>
      <c r="L179" s="22"/>
      <c r="M179" s="22"/>
      <c r="N179" s="22"/>
      <c r="O179" s="2" t="s">
        <v>875</v>
      </c>
      <c r="S179" s="222">
        <f t="shared" si="46"/>
        <v>0</v>
      </c>
      <c r="Y179" s="64"/>
      <c r="Z179" s="163">
        <f t="shared" si="47"/>
        <v>0</v>
      </c>
      <c r="AA179" s="163">
        <f t="shared" si="48"/>
        <v>0</v>
      </c>
      <c r="AB179" s="163">
        <f t="shared" si="49"/>
        <v>0</v>
      </c>
      <c r="AG179" s="163">
        <f t="shared" si="42"/>
        <v>0</v>
      </c>
      <c r="AH179" s="163">
        <f t="shared" si="43"/>
        <v>0</v>
      </c>
      <c r="AI179" s="163">
        <f t="shared" si="44"/>
        <v>0</v>
      </c>
      <c r="AK179" s="163">
        <f t="shared" si="45"/>
        <v>0</v>
      </c>
    </row>
    <row r="180" spans="1:37" ht="54.75" customHeight="1">
      <c r="A180" s="163">
        <f t="shared" si="41"/>
        <v>0</v>
      </c>
      <c r="B180" s="64"/>
      <c r="C180" s="64"/>
      <c r="D180" s="64"/>
      <c r="E180" s="64"/>
      <c r="F180" s="71" t="s">
        <v>155</v>
      </c>
      <c r="G180" s="64"/>
      <c r="H180" s="22"/>
      <c r="I180" s="22"/>
      <c r="J180" s="22"/>
      <c r="K180" s="22"/>
      <c r="L180" s="22"/>
      <c r="M180" s="22"/>
      <c r="N180" s="22"/>
      <c r="O180" s="2" t="s">
        <v>875</v>
      </c>
      <c r="S180" s="222">
        <f t="shared" si="46"/>
        <v>0</v>
      </c>
      <c r="Y180" s="64"/>
      <c r="Z180" s="163">
        <f t="shared" si="47"/>
        <v>0</v>
      </c>
      <c r="AA180" s="163">
        <f t="shared" si="48"/>
        <v>0</v>
      </c>
      <c r="AB180" s="163">
        <f t="shared" si="49"/>
        <v>0</v>
      </c>
      <c r="AG180" s="163">
        <f t="shared" si="42"/>
        <v>0</v>
      </c>
      <c r="AH180" s="163">
        <f t="shared" si="43"/>
        <v>0</v>
      </c>
      <c r="AI180" s="163">
        <f t="shared" si="44"/>
        <v>0</v>
      </c>
      <c r="AK180" s="163">
        <f t="shared" si="45"/>
        <v>0</v>
      </c>
    </row>
    <row r="181" spans="1:37">
      <c r="A181" s="163">
        <f t="shared" si="41"/>
        <v>0</v>
      </c>
      <c r="B181" s="64">
        <v>2321</v>
      </c>
      <c r="C181" s="64" t="s">
        <v>8</v>
      </c>
      <c r="D181" s="64">
        <v>2</v>
      </c>
      <c r="E181" s="64">
        <v>1</v>
      </c>
      <c r="F181" s="71" t="s">
        <v>222</v>
      </c>
      <c r="G181" s="64"/>
      <c r="H181" s="22"/>
      <c r="I181" s="22"/>
      <c r="J181" s="22"/>
      <c r="K181" s="22"/>
      <c r="L181" s="22"/>
      <c r="M181" s="22"/>
      <c r="N181" s="22"/>
      <c r="O181" s="2" t="s">
        <v>875</v>
      </c>
      <c r="S181" s="222">
        <f t="shared" si="46"/>
        <v>0</v>
      </c>
      <c r="Y181" s="64"/>
      <c r="Z181" s="163">
        <f t="shared" si="47"/>
        <v>0</v>
      </c>
      <c r="AA181" s="163">
        <f t="shared" si="48"/>
        <v>0</v>
      </c>
      <c r="AB181" s="163">
        <f t="shared" si="49"/>
        <v>0</v>
      </c>
      <c r="AG181" s="163">
        <f t="shared" si="42"/>
        <v>0</v>
      </c>
      <c r="AH181" s="163">
        <f t="shared" si="43"/>
        <v>0</v>
      </c>
      <c r="AI181" s="163">
        <f t="shared" si="44"/>
        <v>0</v>
      </c>
      <c r="AK181" s="163">
        <f t="shared" si="45"/>
        <v>0</v>
      </c>
    </row>
    <row r="182" spans="1:37" ht="40.5">
      <c r="A182" s="163">
        <f t="shared" si="41"/>
        <v>0</v>
      </c>
      <c r="B182" s="64"/>
      <c r="C182" s="64"/>
      <c r="D182" s="64"/>
      <c r="E182" s="64"/>
      <c r="F182" s="71" t="s">
        <v>176</v>
      </c>
      <c r="G182" s="64"/>
      <c r="H182" s="22"/>
      <c r="I182" s="22"/>
      <c r="J182" s="22"/>
      <c r="K182" s="22"/>
      <c r="L182" s="22"/>
      <c r="M182" s="22"/>
      <c r="N182" s="22"/>
      <c r="O182" s="2" t="s">
        <v>875</v>
      </c>
      <c r="S182" s="222">
        <f t="shared" si="46"/>
        <v>0</v>
      </c>
      <c r="Y182" s="64"/>
      <c r="Z182" s="163">
        <f t="shared" si="47"/>
        <v>0</v>
      </c>
      <c r="AA182" s="163">
        <f t="shared" si="48"/>
        <v>0</v>
      </c>
      <c r="AB182" s="163">
        <f t="shared" si="49"/>
        <v>0</v>
      </c>
      <c r="AG182" s="163">
        <f t="shared" si="42"/>
        <v>0</v>
      </c>
      <c r="AH182" s="163">
        <f t="shared" si="43"/>
        <v>0</v>
      </c>
      <c r="AI182" s="163">
        <f t="shared" si="44"/>
        <v>0</v>
      </c>
      <c r="AK182" s="163">
        <f t="shared" si="45"/>
        <v>0</v>
      </c>
    </row>
    <row r="183" spans="1:37" ht="33.75" customHeight="1">
      <c r="A183" s="163">
        <f t="shared" si="41"/>
        <v>0</v>
      </c>
      <c r="B183" s="64"/>
      <c r="C183" s="64"/>
      <c r="D183" s="64"/>
      <c r="E183" s="64"/>
      <c r="F183" s="71" t="s">
        <v>177</v>
      </c>
      <c r="G183" s="64"/>
      <c r="H183" s="22"/>
      <c r="I183" s="22"/>
      <c r="J183" s="22"/>
      <c r="K183" s="22"/>
      <c r="L183" s="22"/>
      <c r="M183" s="22"/>
      <c r="N183" s="22"/>
      <c r="O183" s="2" t="s">
        <v>875</v>
      </c>
      <c r="S183" s="222">
        <f t="shared" si="46"/>
        <v>0</v>
      </c>
      <c r="Y183" s="64"/>
      <c r="Z183" s="163">
        <f t="shared" si="47"/>
        <v>0</v>
      </c>
      <c r="AA183" s="163">
        <f t="shared" si="48"/>
        <v>0</v>
      </c>
      <c r="AB183" s="163">
        <f t="shared" si="49"/>
        <v>0</v>
      </c>
      <c r="AG183" s="163">
        <f t="shared" si="42"/>
        <v>0</v>
      </c>
      <c r="AH183" s="163">
        <f t="shared" si="43"/>
        <v>0</v>
      </c>
      <c r="AI183" s="163">
        <f t="shared" si="44"/>
        <v>0</v>
      </c>
      <c r="AK183" s="163">
        <f t="shared" si="45"/>
        <v>0</v>
      </c>
    </row>
    <row r="184" spans="1:37">
      <c r="A184" s="163">
        <f t="shared" si="41"/>
        <v>0</v>
      </c>
      <c r="B184" s="64"/>
      <c r="C184" s="64"/>
      <c r="D184" s="64"/>
      <c r="E184" s="64"/>
      <c r="F184" s="71" t="s">
        <v>177</v>
      </c>
      <c r="G184" s="64"/>
      <c r="H184" s="22"/>
      <c r="I184" s="22"/>
      <c r="J184" s="22"/>
      <c r="K184" s="22"/>
      <c r="L184" s="22"/>
      <c r="M184" s="22"/>
      <c r="N184" s="22"/>
      <c r="O184" s="2" t="s">
        <v>875</v>
      </c>
      <c r="S184" s="222">
        <f t="shared" si="46"/>
        <v>0</v>
      </c>
      <c r="Y184" s="64"/>
      <c r="Z184" s="163">
        <f t="shared" si="47"/>
        <v>0</v>
      </c>
      <c r="AA184" s="163">
        <f t="shared" si="48"/>
        <v>0</v>
      </c>
      <c r="AB184" s="163">
        <f t="shared" si="49"/>
        <v>0</v>
      </c>
      <c r="AG184" s="163">
        <f t="shared" si="42"/>
        <v>0</v>
      </c>
      <c r="AH184" s="163">
        <f t="shared" si="43"/>
        <v>0</v>
      </c>
      <c r="AI184" s="163">
        <f t="shared" si="44"/>
        <v>0</v>
      </c>
      <c r="AK184" s="163">
        <f t="shared" si="45"/>
        <v>0</v>
      </c>
    </row>
    <row r="185" spans="1:37" ht="27">
      <c r="A185" s="163">
        <f t="shared" si="41"/>
        <v>0</v>
      </c>
      <c r="B185" s="64">
        <v>2330</v>
      </c>
      <c r="C185" s="64" t="s">
        <v>8</v>
      </c>
      <c r="D185" s="64">
        <v>3</v>
      </c>
      <c r="E185" s="64">
        <v>0</v>
      </c>
      <c r="F185" s="71" t="s">
        <v>223</v>
      </c>
      <c r="G185" s="64"/>
      <c r="H185" s="22"/>
      <c r="I185" s="22"/>
      <c r="J185" s="22"/>
      <c r="K185" s="22"/>
      <c r="L185" s="22"/>
      <c r="M185" s="22"/>
      <c r="N185" s="22"/>
      <c r="O185" s="2" t="s">
        <v>875</v>
      </c>
      <c r="S185" s="222">
        <f t="shared" si="46"/>
        <v>0</v>
      </c>
      <c r="Y185" s="64"/>
      <c r="Z185" s="163">
        <f t="shared" si="47"/>
        <v>0</v>
      </c>
      <c r="AA185" s="163">
        <f t="shared" si="48"/>
        <v>0</v>
      </c>
      <c r="AB185" s="163">
        <f t="shared" si="49"/>
        <v>0</v>
      </c>
      <c r="AG185" s="163">
        <f t="shared" si="42"/>
        <v>0</v>
      </c>
      <c r="AH185" s="163">
        <f t="shared" si="43"/>
        <v>0</v>
      </c>
      <c r="AI185" s="163">
        <f t="shared" si="44"/>
        <v>0</v>
      </c>
      <c r="AK185" s="163">
        <f t="shared" si="45"/>
        <v>0</v>
      </c>
    </row>
    <row r="186" spans="1:37" ht="48.75" customHeight="1">
      <c r="A186" s="163">
        <f t="shared" si="41"/>
        <v>0</v>
      </c>
      <c r="B186" s="64"/>
      <c r="C186" s="64"/>
      <c r="D186" s="64"/>
      <c r="E186" s="64"/>
      <c r="F186" s="71" t="s">
        <v>155</v>
      </c>
      <c r="G186" s="64"/>
      <c r="H186" s="22"/>
      <c r="I186" s="22"/>
      <c r="J186" s="22"/>
      <c r="K186" s="22"/>
      <c r="L186" s="22"/>
      <c r="M186" s="22"/>
      <c r="N186" s="22"/>
      <c r="O186" s="2" t="s">
        <v>875</v>
      </c>
      <c r="S186" s="222">
        <f t="shared" si="46"/>
        <v>0</v>
      </c>
      <c r="Y186" s="64"/>
      <c r="Z186" s="163">
        <f t="shared" si="47"/>
        <v>0</v>
      </c>
      <c r="AA186" s="163">
        <f t="shared" si="48"/>
        <v>0</v>
      </c>
      <c r="AB186" s="163">
        <f t="shared" si="49"/>
        <v>0</v>
      </c>
      <c r="AG186" s="163">
        <f t="shared" si="42"/>
        <v>0</v>
      </c>
      <c r="AH186" s="163">
        <f t="shared" si="43"/>
        <v>0</v>
      </c>
      <c r="AI186" s="163">
        <f t="shared" si="44"/>
        <v>0</v>
      </c>
      <c r="AK186" s="163">
        <f t="shared" si="45"/>
        <v>0</v>
      </c>
    </row>
    <row r="187" spans="1:37">
      <c r="A187" s="163">
        <f t="shared" si="41"/>
        <v>0</v>
      </c>
      <c r="B187" s="64">
        <v>2331</v>
      </c>
      <c r="C187" s="64" t="s">
        <v>8</v>
      </c>
      <c r="D187" s="64">
        <v>3</v>
      </c>
      <c r="E187" s="64">
        <v>1</v>
      </c>
      <c r="F187" s="71" t="s">
        <v>224</v>
      </c>
      <c r="G187" s="64"/>
      <c r="H187" s="22"/>
      <c r="I187" s="22"/>
      <c r="J187" s="22"/>
      <c r="K187" s="22"/>
      <c r="L187" s="22"/>
      <c r="M187" s="22"/>
      <c r="N187" s="22"/>
      <c r="O187" s="2" t="s">
        <v>875</v>
      </c>
      <c r="S187" s="222">
        <f t="shared" si="46"/>
        <v>0</v>
      </c>
      <c r="Y187" s="64"/>
      <c r="Z187" s="163">
        <f t="shared" si="47"/>
        <v>0</v>
      </c>
      <c r="AA187" s="163">
        <f t="shared" si="48"/>
        <v>0</v>
      </c>
      <c r="AB187" s="163">
        <f t="shared" si="49"/>
        <v>0</v>
      </c>
      <c r="AG187" s="163">
        <f t="shared" si="42"/>
        <v>0</v>
      </c>
      <c r="AH187" s="163">
        <f t="shared" si="43"/>
        <v>0</v>
      </c>
      <c r="AI187" s="163">
        <f t="shared" si="44"/>
        <v>0</v>
      </c>
      <c r="AK187" s="163">
        <f t="shared" si="45"/>
        <v>0</v>
      </c>
    </row>
    <row r="188" spans="1:37" ht="40.5">
      <c r="A188" s="163">
        <f t="shared" si="41"/>
        <v>0</v>
      </c>
      <c r="B188" s="64"/>
      <c r="C188" s="64"/>
      <c r="D188" s="64"/>
      <c r="E188" s="64"/>
      <c r="F188" s="71" t="s">
        <v>176</v>
      </c>
      <c r="G188" s="64"/>
      <c r="H188" s="22"/>
      <c r="I188" s="22"/>
      <c r="J188" s="22"/>
      <c r="K188" s="22"/>
      <c r="L188" s="22"/>
      <c r="M188" s="22"/>
      <c r="N188" s="22"/>
      <c r="O188" s="2" t="s">
        <v>875</v>
      </c>
      <c r="S188" s="222">
        <f t="shared" si="46"/>
        <v>0</v>
      </c>
      <c r="Y188" s="64"/>
      <c r="Z188" s="163">
        <f t="shared" si="47"/>
        <v>0</v>
      </c>
      <c r="AA188" s="163">
        <f t="shared" si="48"/>
        <v>0</v>
      </c>
      <c r="AB188" s="163">
        <f t="shared" si="49"/>
        <v>0</v>
      </c>
      <c r="AG188" s="163">
        <f t="shared" si="42"/>
        <v>0</v>
      </c>
      <c r="AH188" s="163">
        <f t="shared" si="43"/>
        <v>0</v>
      </c>
      <c r="AI188" s="163">
        <f t="shared" si="44"/>
        <v>0</v>
      </c>
      <c r="AK188" s="163">
        <f t="shared" si="45"/>
        <v>0</v>
      </c>
    </row>
    <row r="189" spans="1:37">
      <c r="A189" s="163">
        <f t="shared" si="41"/>
        <v>0</v>
      </c>
      <c r="B189" s="64"/>
      <c r="C189" s="64"/>
      <c r="D189" s="64"/>
      <c r="E189" s="64"/>
      <c r="F189" s="71" t="s">
        <v>177</v>
      </c>
      <c r="G189" s="64"/>
      <c r="H189" s="22"/>
      <c r="I189" s="22"/>
      <c r="J189" s="22"/>
      <c r="K189" s="22"/>
      <c r="L189" s="22"/>
      <c r="M189" s="22"/>
      <c r="N189" s="22"/>
      <c r="O189" s="2" t="s">
        <v>875</v>
      </c>
      <c r="S189" s="222">
        <f t="shared" si="46"/>
        <v>0</v>
      </c>
      <c r="Y189" s="64"/>
      <c r="Z189" s="163">
        <f t="shared" si="47"/>
        <v>0</v>
      </c>
      <c r="AA189" s="163">
        <f t="shared" si="48"/>
        <v>0</v>
      </c>
      <c r="AB189" s="163">
        <f t="shared" si="49"/>
        <v>0</v>
      </c>
      <c r="AG189" s="163">
        <f t="shared" si="42"/>
        <v>0</v>
      </c>
      <c r="AH189" s="163">
        <f t="shared" si="43"/>
        <v>0</v>
      </c>
      <c r="AI189" s="163">
        <f t="shared" si="44"/>
        <v>0</v>
      </c>
      <c r="AK189" s="163">
        <f t="shared" si="45"/>
        <v>0</v>
      </c>
    </row>
    <row r="190" spans="1:37" ht="55.5" customHeight="1">
      <c r="A190" s="163">
        <f t="shared" si="41"/>
        <v>0</v>
      </c>
      <c r="B190" s="64"/>
      <c r="C190" s="64"/>
      <c r="D190" s="64"/>
      <c r="E190" s="64"/>
      <c r="F190" s="71" t="s">
        <v>177</v>
      </c>
      <c r="G190" s="64"/>
      <c r="H190" s="22"/>
      <c r="I190" s="22"/>
      <c r="J190" s="22"/>
      <c r="K190" s="22"/>
      <c r="L190" s="22"/>
      <c r="M190" s="22"/>
      <c r="N190" s="22"/>
      <c r="O190" s="2" t="s">
        <v>875</v>
      </c>
      <c r="S190" s="222">
        <f t="shared" si="46"/>
        <v>0</v>
      </c>
      <c r="Y190" s="64"/>
      <c r="Z190" s="163">
        <f t="shared" si="47"/>
        <v>0</v>
      </c>
      <c r="AA190" s="163">
        <f t="shared" si="48"/>
        <v>0</v>
      </c>
      <c r="AB190" s="163">
        <f t="shared" si="49"/>
        <v>0</v>
      </c>
      <c r="AG190" s="163">
        <f t="shared" si="42"/>
        <v>0</v>
      </c>
      <c r="AH190" s="163">
        <f t="shared" si="43"/>
        <v>0</v>
      </c>
      <c r="AI190" s="163">
        <f t="shared" si="44"/>
        <v>0</v>
      </c>
      <c r="AK190" s="163">
        <f t="shared" si="45"/>
        <v>0</v>
      </c>
    </row>
    <row r="191" spans="1:37">
      <c r="A191" s="163">
        <f t="shared" si="41"/>
        <v>0</v>
      </c>
      <c r="B191" s="64">
        <v>2332</v>
      </c>
      <c r="C191" s="64" t="s">
        <v>8</v>
      </c>
      <c r="D191" s="64">
        <v>3</v>
      </c>
      <c r="E191" s="64">
        <v>2</v>
      </c>
      <c r="F191" s="71" t="s">
        <v>225</v>
      </c>
      <c r="G191" s="64"/>
      <c r="H191" s="22"/>
      <c r="I191" s="22"/>
      <c r="J191" s="22"/>
      <c r="K191" s="22"/>
      <c r="L191" s="22"/>
      <c r="M191" s="22"/>
      <c r="N191" s="22"/>
      <c r="O191" s="2" t="s">
        <v>875</v>
      </c>
      <c r="S191" s="222">
        <f t="shared" si="46"/>
        <v>0</v>
      </c>
      <c r="Y191" s="64"/>
      <c r="Z191" s="163">
        <f t="shared" si="47"/>
        <v>0</v>
      </c>
      <c r="AA191" s="163">
        <f t="shared" si="48"/>
        <v>0</v>
      </c>
      <c r="AB191" s="163">
        <f t="shared" si="49"/>
        <v>0</v>
      </c>
      <c r="AG191" s="163">
        <f t="shared" si="42"/>
        <v>0</v>
      </c>
      <c r="AH191" s="163">
        <f t="shared" si="43"/>
        <v>0</v>
      </c>
      <c r="AI191" s="163">
        <f t="shared" si="44"/>
        <v>0</v>
      </c>
      <c r="AK191" s="163">
        <f t="shared" si="45"/>
        <v>0</v>
      </c>
    </row>
    <row r="192" spans="1:37" ht="40.5">
      <c r="A192" s="163">
        <f t="shared" si="41"/>
        <v>0</v>
      </c>
      <c r="B192" s="64"/>
      <c r="C192" s="64"/>
      <c r="D192" s="64"/>
      <c r="E192" s="64"/>
      <c r="F192" s="71" t="s">
        <v>176</v>
      </c>
      <c r="G192" s="64"/>
      <c r="H192" s="22"/>
      <c r="I192" s="22"/>
      <c r="J192" s="22"/>
      <c r="K192" s="22"/>
      <c r="L192" s="22"/>
      <c r="M192" s="22"/>
      <c r="N192" s="22"/>
      <c r="O192" s="2" t="s">
        <v>875</v>
      </c>
      <c r="S192" s="222">
        <f t="shared" si="46"/>
        <v>0</v>
      </c>
      <c r="Y192" s="64"/>
      <c r="Z192" s="163">
        <f t="shared" si="47"/>
        <v>0</v>
      </c>
      <c r="AA192" s="163">
        <f t="shared" si="48"/>
        <v>0</v>
      </c>
      <c r="AB192" s="163">
        <f t="shared" si="49"/>
        <v>0</v>
      </c>
      <c r="AG192" s="163">
        <f t="shared" si="42"/>
        <v>0</v>
      </c>
      <c r="AH192" s="163">
        <f t="shared" si="43"/>
        <v>0</v>
      </c>
      <c r="AI192" s="163">
        <f t="shared" si="44"/>
        <v>0</v>
      </c>
      <c r="AK192" s="163">
        <f t="shared" si="45"/>
        <v>0</v>
      </c>
    </row>
    <row r="193" spans="1:37">
      <c r="A193" s="163">
        <f t="shared" si="41"/>
        <v>0</v>
      </c>
      <c r="B193" s="64"/>
      <c r="C193" s="64"/>
      <c r="D193" s="64"/>
      <c r="E193" s="64"/>
      <c r="F193" s="71" t="s">
        <v>177</v>
      </c>
      <c r="G193" s="64"/>
      <c r="H193" s="22"/>
      <c r="I193" s="22"/>
      <c r="J193" s="22"/>
      <c r="K193" s="22"/>
      <c r="L193" s="22"/>
      <c r="M193" s="22"/>
      <c r="N193" s="22"/>
      <c r="O193" s="2" t="s">
        <v>875</v>
      </c>
      <c r="S193" s="222">
        <f t="shared" si="46"/>
        <v>0</v>
      </c>
      <c r="Y193" s="64"/>
      <c r="Z193" s="163">
        <f t="shared" si="47"/>
        <v>0</v>
      </c>
      <c r="AA193" s="163">
        <f t="shared" si="48"/>
        <v>0</v>
      </c>
      <c r="AB193" s="163">
        <f t="shared" si="49"/>
        <v>0</v>
      </c>
      <c r="AG193" s="163">
        <f t="shared" si="42"/>
        <v>0</v>
      </c>
      <c r="AH193" s="163">
        <f t="shared" si="43"/>
        <v>0</v>
      </c>
      <c r="AI193" s="163">
        <f t="shared" si="44"/>
        <v>0</v>
      </c>
      <c r="AK193" s="163">
        <f t="shared" si="45"/>
        <v>0</v>
      </c>
    </row>
    <row r="194" spans="1:37">
      <c r="A194" s="163">
        <f t="shared" si="41"/>
        <v>0</v>
      </c>
      <c r="B194" s="64"/>
      <c r="C194" s="64"/>
      <c r="D194" s="64"/>
      <c r="E194" s="64"/>
      <c r="F194" s="71" t="s">
        <v>177</v>
      </c>
      <c r="G194" s="64"/>
      <c r="H194" s="22"/>
      <c r="I194" s="22"/>
      <c r="J194" s="22"/>
      <c r="K194" s="22"/>
      <c r="L194" s="22"/>
      <c r="M194" s="22"/>
      <c r="N194" s="22"/>
      <c r="O194" s="2" t="s">
        <v>875</v>
      </c>
      <c r="S194" s="222">
        <f t="shared" si="46"/>
        <v>0</v>
      </c>
      <c r="Y194" s="64"/>
      <c r="Z194" s="163">
        <f t="shared" si="47"/>
        <v>0</v>
      </c>
      <c r="AA194" s="163">
        <f t="shared" si="48"/>
        <v>0</v>
      </c>
      <c r="AB194" s="163">
        <f t="shared" si="49"/>
        <v>0</v>
      </c>
      <c r="AG194" s="163">
        <f t="shared" si="42"/>
        <v>0</v>
      </c>
      <c r="AH194" s="163">
        <f t="shared" si="43"/>
        <v>0</v>
      </c>
      <c r="AI194" s="163">
        <f t="shared" si="44"/>
        <v>0</v>
      </c>
      <c r="AK194" s="163">
        <f t="shared" si="45"/>
        <v>0</v>
      </c>
    </row>
    <row r="195" spans="1:37">
      <c r="A195" s="163">
        <f t="shared" si="41"/>
        <v>0</v>
      </c>
      <c r="B195" s="64">
        <v>2340</v>
      </c>
      <c r="C195" s="64" t="s">
        <v>8</v>
      </c>
      <c r="D195" s="64">
        <v>4</v>
      </c>
      <c r="E195" s="64">
        <v>0</v>
      </c>
      <c r="F195" s="71" t="s">
        <v>226</v>
      </c>
      <c r="G195" s="64"/>
      <c r="H195" s="22"/>
      <c r="I195" s="22"/>
      <c r="J195" s="22"/>
      <c r="K195" s="22"/>
      <c r="L195" s="22"/>
      <c r="M195" s="22"/>
      <c r="N195" s="22"/>
      <c r="O195" s="2" t="s">
        <v>875</v>
      </c>
      <c r="S195" s="222">
        <f t="shared" si="46"/>
        <v>0</v>
      </c>
      <c r="Y195" s="64"/>
      <c r="Z195" s="163">
        <f t="shared" si="47"/>
        <v>0</v>
      </c>
      <c r="AA195" s="163">
        <f t="shared" si="48"/>
        <v>0</v>
      </c>
      <c r="AB195" s="163">
        <f t="shared" si="49"/>
        <v>0</v>
      </c>
      <c r="AG195" s="163">
        <f t="shared" si="42"/>
        <v>0</v>
      </c>
      <c r="AH195" s="163">
        <f t="shared" si="43"/>
        <v>0</v>
      </c>
      <c r="AI195" s="163">
        <f t="shared" si="44"/>
        <v>0</v>
      </c>
      <c r="AK195" s="163">
        <f t="shared" si="45"/>
        <v>0</v>
      </c>
    </row>
    <row r="196" spans="1:37" ht="53.25" customHeight="1">
      <c r="A196" s="163">
        <f t="shared" si="41"/>
        <v>0</v>
      </c>
      <c r="B196" s="64"/>
      <c r="C196" s="64"/>
      <c r="D196" s="64"/>
      <c r="E196" s="64"/>
      <c r="F196" s="71" t="s">
        <v>155</v>
      </c>
      <c r="G196" s="64"/>
      <c r="H196" s="22"/>
      <c r="I196" s="22"/>
      <c r="J196" s="22"/>
      <c r="K196" s="22"/>
      <c r="L196" s="22"/>
      <c r="M196" s="22"/>
      <c r="N196" s="22"/>
      <c r="O196" s="2" t="s">
        <v>875</v>
      </c>
      <c r="S196" s="222">
        <f t="shared" si="46"/>
        <v>0</v>
      </c>
      <c r="Y196" s="64"/>
      <c r="Z196" s="163">
        <f t="shared" si="47"/>
        <v>0</v>
      </c>
      <c r="AA196" s="163">
        <f t="shared" si="48"/>
        <v>0</v>
      </c>
      <c r="AB196" s="163">
        <f t="shared" si="49"/>
        <v>0</v>
      </c>
      <c r="AG196" s="163">
        <f t="shared" si="42"/>
        <v>0</v>
      </c>
      <c r="AH196" s="163">
        <f t="shared" si="43"/>
        <v>0</v>
      </c>
      <c r="AI196" s="163">
        <f t="shared" si="44"/>
        <v>0</v>
      </c>
      <c r="AK196" s="163">
        <f t="shared" si="45"/>
        <v>0</v>
      </c>
    </row>
    <row r="197" spans="1:37">
      <c r="A197" s="163">
        <f t="shared" si="41"/>
        <v>0</v>
      </c>
      <c r="B197" s="64">
        <v>2341</v>
      </c>
      <c r="C197" s="64" t="s">
        <v>8</v>
      </c>
      <c r="D197" s="64">
        <v>4</v>
      </c>
      <c r="E197" s="64">
        <v>1</v>
      </c>
      <c r="F197" s="71" t="s">
        <v>226</v>
      </c>
      <c r="G197" s="64"/>
      <c r="H197" s="22"/>
      <c r="I197" s="22"/>
      <c r="J197" s="22"/>
      <c r="K197" s="22"/>
      <c r="L197" s="22"/>
      <c r="M197" s="22"/>
      <c r="N197" s="22"/>
      <c r="O197" s="2" t="s">
        <v>875</v>
      </c>
      <c r="S197" s="222">
        <f t="shared" si="46"/>
        <v>0</v>
      </c>
      <c r="Y197" s="64"/>
      <c r="Z197" s="163">
        <f t="shared" si="47"/>
        <v>0</v>
      </c>
      <c r="AA197" s="163">
        <f t="shared" si="48"/>
        <v>0</v>
      </c>
      <c r="AB197" s="163">
        <f t="shared" si="49"/>
        <v>0</v>
      </c>
      <c r="AG197" s="163">
        <f t="shared" si="42"/>
        <v>0</v>
      </c>
      <c r="AH197" s="163">
        <f t="shared" si="43"/>
        <v>0</v>
      </c>
      <c r="AI197" s="163">
        <f t="shared" si="44"/>
        <v>0</v>
      </c>
      <c r="AK197" s="163">
        <f t="shared" si="45"/>
        <v>0</v>
      </c>
    </row>
    <row r="198" spans="1:37" ht="40.5">
      <c r="A198" s="163">
        <f t="shared" si="41"/>
        <v>0</v>
      </c>
      <c r="B198" s="64"/>
      <c r="C198" s="64"/>
      <c r="D198" s="64"/>
      <c r="E198" s="64"/>
      <c r="F198" s="71" t="s">
        <v>176</v>
      </c>
      <c r="G198" s="64"/>
      <c r="H198" s="22"/>
      <c r="I198" s="22"/>
      <c r="J198" s="22"/>
      <c r="K198" s="22"/>
      <c r="L198" s="22"/>
      <c r="M198" s="22"/>
      <c r="N198" s="22"/>
      <c r="O198" s="2" t="s">
        <v>875</v>
      </c>
      <c r="S198" s="222">
        <f t="shared" si="46"/>
        <v>0</v>
      </c>
      <c r="Y198" s="64"/>
      <c r="Z198" s="163">
        <f t="shared" si="47"/>
        <v>0</v>
      </c>
      <c r="AA198" s="163">
        <f t="shared" si="48"/>
        <v>0</v>
      </c>
      <c r="AB198" s="163">
        <f t="shared" si="49"/>
        <v>0</v>
      </c>
      <c r="AG198" s="163">
        <f t="shared" si="42"/>
        <v>0</v>
      </c>
      <c r="AH198" s="163">
        <f t="shared" si="43"/>
        <v>0</v>
      </c>
      <c r="AI198" s="163">
        <f t="shared" si="44"/>
        <v>0</v>
      </c>
      <c r="AK198" s="163">
        <f t="shared" si="45"/>
        <v>0</v>
      </c>
    </row>
    <row r="199" spans="1:37">
      <c r="A199" s="163">
        <f t="shared" si="41"/>
        <v>0</v>
      </c>
      <c r="B199" s="64"/>
      <c r="C199" s="64"/>
      <c r="D199" s="64"/>
      <c r="E199" s="64"/>
      <c r="F199" s="71" t="s">
        <v>177</v>
      </c>
      <c r="G199" s="64"/>
      <c r="H199" s="22"/>
      <c r="I199" s="22"/>
      <c r="J199" s="22"/>
      <c r="K199" s="22"/>
      <c r="L199" s="22"/>
      <c r="M199" s="22"/>
      <c r="N199" s="22"/>
      <c r="O199" s="2" t="s">
        <v>875</v>
      </c>
      <c r="S199" s="222">
        <f t="shared" si="46"/>
        <v>0</v>
      </c>
      <c r="Y199" s="64"/>
      <c r="Z199" s="163">
        <f t="shared" si="47"/>
        <v>0</v>
      </c>
      <c r="AA199" s="163">
        <f t="shared" si="48"/>
        <v>0</v>
      </c>
      <c r="AB199" s="163">
        <f t="shared" si="49"/>
        <v>0</v>
      </c>
      <c r="AG199" s="163">
        <f t="shared" si="42"/>
        <v>0</v>
      </c>
      <c r="AH199" s="163">
        <f t="shared" si="43"/>
        <v>0</v>
      </c>
      <c r="AI199" s="163">
        <f t="shared" si="44"/>
        <v>0</v>
      </c>
      <c r="AK199" s="163">
        <f t="shared" si="45"/>
        <v>0</v>
      </c>
    </row>
    <row r="200" spans="1:37">
      <c r="A200" s="163">
        <f t="shared" si="41"/>
        <v>0</v>
      </c>
      <c r="B200" s="64"/>
      <c r="C200" s="64"/>
      <c r="D200" s="64"/>
      <c r="E200" s="64"/>
      <c r="F200" s="71" t="s">
        <v>177</v>
      </c>
      <c r="G200" s="64"/>
      <c r="H200" s="22"/>
      <c r="I200" s="22"/>
      <c r="J200" s="22"/>
      <c r="K200" s="22"/>
      <c r="L200" s="22"/>
      <c r="M200" s="22"/>
      <c r="N200" s="22"/>
      <c r="O200" s="2" t="s">
        <v>875</v>
      </c>
      <c r="S200" s="222">
        <f t="shared" si="46"/>
        <v>0</v>
      </c>
      <c r="Y200" s="64"/>
      <c r="Z200" s="163">
        <f t="shared" si="47"/>
        <v>0</v>
      </c>
      <c r="AA200" s="163">
        <f t="shared" si="48"/>
        <v>0</v>
      </c>
      <c r="AB200" s="163">
        <f t="shared" si="49"/>
        <v>0</v>
      </c>
      <c r="AG200" s="163">
        <f t="shared" si="42"/>
        <v>0</v>
      </c>
      <c r="AH200" s="163">
        <f t="shared" si="43"/>
        <v>0</v>
      </c>
      <c r="AI200" s="163">
        <f t="shared" si="44"/>
        <v>0</v>
      </c>
      <c r="AK200" s="163">
        <f t="shared" si="45"/>
        <v>0</v>
      </c>
    </row>
    <row r="201" spans="1:37">
      <c r="A201" s="163">
        <f t="shared" si="41"/>
        <v>0</v>
      </c>
      <c r="B201" s="64">
        <v>2350</v>
      </c>
      <c r="C201" s="64" t="s">
        <v>8</v>
      </c>
      <c r="D201" s="64">
        <v>5</v>
      </c>
      <c r="E201" s="64">
        <v>0</v>
      </c>
      <c r="F201" s="71" t="s">
        <v>227</v>
      </c>
      <c r="G201" s="64"/>
      <c r="H201" s="22"/>
      <c r="I201" s="22"/>
      <c r="J201" s="22"/>
      <c r="K201" s="22"/>
      <c r="L201" s="22"/>
      <c r="M201" s="22"/>
      <c r="N201" s="22"/>
      <c r="O201" s="2" t="s">
        <v>875</v>
      </c>
      <c r="S201" s="222">
        <f t="shared" si="46"/>
        <v>0</v>
      </c>
      <c r="Y201" s="64"/>
      <c r="Z201" s="163">
        <f t="shared" si="47"/>
        <v>0</v>
      </c>
      <c r="AA201" s="163">
        <f t="shared" si="48"/>
        <v>0</v>
      </c>
      <c r="AB201" s="163">
        <f t="shared" si="49"/>
        <v>0</v>
      </c>
      <c r="AG201" s="163">
        <f t="shared" si="42"/>
        <v>0</v>
      </c>
      <c r="AH201" s="163">
        <f t="shared" si="43"/>
        <v>0</v>
      </c>
      <c r="AI201" s="163">
        <f t="shared" si="44"/>
        <v>0</v>
      </c>
      <c r="AK201" s="163">
        <f t="shared" si="45"/>
        <v>0</v>
      </c>
    </row>
    <row r="202" spans="1:37" ht="54" customHeight="1">
      <c r="A202" s="163">
        <f t="shared" si="41"/>
        <v>0</v>
      </c>
      <c r="B202" s="64"/>
      <c r="C202" s="64"/>
      <c r="D202" s="64"/>
      <c r="E202" s="64"/>
      <c r="F202" s="71" t="s">
        <v>155</v>
      </c>
      <c r="G202" s="64"/>
      <c r="H202" s="22"/>
      <c r="I202" s="22"/>
      <c r="J202" s="22"/>
      <c r="K202" s="22"/>
      <c r="L202" s="22"/>
      <c r="M202" s="22"/>
      <c r="N202" s="22"/>
      <c r="O202" s="2" t="s">
        <v>875</v>
      </c>
      <c r="S202" s="222">
        <f t="shared" si="46"/>
        <v>0</v>
      </c>
      <c r="Y202" s="64"/>
      <c r="Z202" s="163">
        <f t="shared" si="47"/>
        <v>0</v>
      </c>
      <c r="AA202" s="163">
        <f t="shared" si="48"/>
        <v>0</v>
      </c>
      <c r="AB202" s="163">
        <f t="shared" si="49"/>
        <v>0</v>
      </c>
      <c r="AG202" s="163">
        <f t="shared" si="42"/>
        <v>0</v>
      </c>
      <c r="AH202" s="163">
        <f t="shared" si="43"/>
        <v>0</v>
      </c>
      <c r="AI202" s="163">
        <f t="shared" si="44"/>
        <v>0</v>
      </c>
      <c r="AK202" s="163">
        <f t="shared" si="45"/>
        <v>0</v>
      </c>
    </row>
    <row r="203" spans="1:37">
      <c r="A203" s="163">
        <f t="shared" si="41"/>
        <v>0</v>
      </c>
      <c r="B203" s="64">
        <v>2351</v>
      </c>
      <c r="C203" s="64" t="s">
        <v>8</v>
      </c>
      <c r="D203" s="64">
        <v>5</v>
      </c>
      <c r="E203" s="64">
        <v>1</v>
      </c>
      <c r="F203" s="71" t="s">
        <v>228</v>
      </c>
      <c r="G203" s="64"/>
      <c r="H203" s="22"/>
      <c r="I203" s="22"/>
      <c r="J203" s="22"/>
      <c r="K203" s="22"/>
      <c r="L203" s="22"/>
      <c r="M203" s="22"/>
      <c r="N203" s="22"/>
      <c r="O203" s="2" t="s">
        <v>875</v>
      </c>
      <c r="S203" s="222">
        <f t="shared" si="46"/>
        <v>0</v>
      </c>
      <c r="Y203" s="64"/>
      <c r="Z203" s="163">
        <f t="shared" si="47"/>
        <v>0</v>
      </c>
      <c r="AA203" s="163">
        <f t="shared" si="48"/>
        <v>0</v>
      </c>
      <c r="AB203" s="163">
        <f t="shared" si="49"/>
        <v>0</v>
      </c>
      <c r="AG203" s="163">
        <f t="shared" si="42"/>
        <v>0</v>
      </c>
      <c r="AH203" s="163">
        <f t="shared" si="43"/>
        <v>0</v>
      </c>
      <c r="AI203" s="163">
        <f t="shared" si="44"/>
        <v>0</v>
      </c>
      <c r="AK203" s="163">
        <f t="shared" si="45"/>
        <v>0</v>
      </c>
    </row>
    <row r="204" spans="1:37" ht="40.5">
      <c r="A204" s="163">
        <f t="shared" si="41"/>
        <v>0</v>
      </c>
      <c r="B204" s="64"/>
      <c r="C204" s="64"/>
      <c r="D204" s="64"/>
      <c r="E204" s="64"/>
      <c r="F204" s="71" t="s">
        <v>176</v>
      </c>
      <c r="G204" s="64"/>
      <c r="H204" s="22"/>
      <c r="I204" s="22"/>
      <c r="J204" s="22"/>
      <c r="K204" s="22"/>
      <c r="L204" s="22"/>
      <c r="M204" s="22"/>
      <c r="N204" s="22"/>
      <c r="O204" s="2" t="s">
        <v>875</v>
      </c>
      <c r="S204" s="222">
        <f t="shared" si="46"/>
        <v>0</v>
      </c>
      <c r="Y204" s="64"/>
      <c r="Z204" s="163">
        <f t="shared" si="47"/>
        <v>0</v>
      </c>
      <c r="AA204" s="163">
        <f t="shared" si="48"/>
        <v>0</v>
      </c>
      <c r="AB204" s="163">
        <f t="shared" si="49"/>
        <v>0</v>
      </c>
      <c r="AG204" s="163">
        <f t="shared" si="42"/>
        <v>0</v>
      </c>
      <c r="AH204" s="163">
        <f t="shared" si="43"/>
        <v>0</v>
      </c>
      <c r="AI204" s="163">
        <f t="shared" si="44"/>
        <v>0</v>
      </c>
      <c r="AK204" s="163">
        <f t="shared" si="45"/>
        <v>0</v>
      </c>
    </row>
    <row r="205" spans="1:37" ht="56.25" customHeight="1">
      <c r="A205" s="163">
        <f t="shared" si="41"/>
        <v>0</v>
      </c>
      <c r="B205" s="64"/>
      <c r="C205" s="64"/>
      <c r="D205" s="64"/>
      <c r="E205" s="64"/>
      <c r="F205" s="71" t="s">
        <v>177</v>
      </c>
      <c r="G205" s="64"/>
      <c r="H205" s="22"/>
      <c r="I205" s="22"/>
      <c r="J205" s="22"/>
      <c r="K205" s="22"/>
      <c r="L205" s="22"/>
      <c r="M205" s="22"/>
      <c r="N205" s="22"/>
      <c r="O205" s="2" t="s">
        <v>875</v>
      </c>
      <c r="S205" s="222">
        <f t="shared" si="46"/>
        <v>0</v>
      </c>
      <c r="Y205" s="64"/>
      <c r="Z205" s="163">
        <f t="shared" si="47"/>
        <v>0</v>
      </c>
      <c r="AA205" s="163">
        <f t="shared" si="48"/>
        <v>0</v>
      </c>
      <c r="AB205" s="163">
        <f t="shared" si="49"/>
        <v>0</v>
      </c>
      <c r="AG205" s="163">
        <f t="shared" si="42"/>
        <v>0</v>
      </c>
      <c r="AH205" s="163">
        <f t="shared" si="43"/>
        <v>0</v>
      </c>
      <c r="AI205" s="163">
        <f t="shared" si="44"/>
        <v>0</v>
      </c>
      <c r="AK205" s="163">
        <f t="shared" si="45"/>
        <v>0</v>
      </c>
    </row>
    <row r="206" spans="1:37">
      <c r="A206" s="163">
        <f t="shared" si="41"/>
        <v>0</v>
      </c>
      <c r="B206" s="64"/>
      <c r="C206" s="64"/>
      <c r="D206" s="64"/>
      <c r="E206" s="64"/>
      <c r="F206" s="71" t="s">
        <v>177</v>
      </c>
      <c r="G206" s="64"/>
      <c r="H206" s="22"/>
      <c r="I206" s="22"/>
      <c r="J206" s="22"/>
      <c r="K206" s="22"/>
      <c r="L206" s="22"/>
      <c r="M206" s="22"/>
      <c r="N206" s="22"/>
      <c r="O206" s="2" t="s">
        <v>875</v>
      </c>
      <c r="S206" s="222">
        <f t="shared" si="46"/>
        <v>0</v>
      </c>
      <c r="Y206" s="64"/>
      <c r="Z206" s="163">
        <f t="shared" si="47"/>
        <v>0</v>
      </c>
      <c r="AA206" s="163">
        <f t="shared" si="48"/>
        <v>0</v>
      </c>
      <c r="AB206" s="163">
        <f t="shared" si="49"/>
        <v>0</v>
      </c>
      <c r="AG206" s="163">
        <f t="shared" si="42"/>
        <v>0</v>
      </c>
      <c r="AH206" s="163">
        <f t="shared" si="43"/>
        <v>0</v>
      </c>
      <c r="AI206" s="163">
        <f t="shared" si="44"/>
        <v>0</v>
      </c>
      <c r="AK206" s="163">
        <f t="shared" si="45"/>
        <v>0</v>
      </c>
    </row>
    <row r="207" spans="1:37" ht="53.25" customHeight="1">
      <c r="A207" s="163">
        <f t="shared" si="41"/>
        <v>0</v>
      </c>
      <c r="B207" s="64">
        <v>2360</v>
      </c>
      <c r="C207" s="64" t="s">
        <v>8</v>
      </c>
      <c r="D207" s="64">
        <v>6</v>
      </c>
      <c r="E207" s="64">
        <v>0</v>
      </c>
      <c r="F207" s="71" t="s">
        <v>229</v>
      </c>
      <c r="G207" s="64"/>
      <c r="H207" s="22"/>
      <c r="I207" s="22"/>
      <c r="J207" s="22"/>
      <c r="K207" s="22"/>
      <c r="L207" s="22"/>
      <c r="M207" s="22"/>
      <c r="N207" s="22"/>
      <c r="O207" s="2" t="s">
        <v>875</v>
      </c>
      <c r="S207" s="222">
        <f t="shared" si="46"/>
        <v>0</v>
      </c>
      <c r="Y207" s="64"/>
      <c r="Z207" s="163">
        <f t="shared" si="47"/>
        <v>0</v>
      </c>
      <c r="AA207" s="163">
        <f t="shared" si="48"/>
        <v>0</v>
      </c>
      <c r="AB207" s="163">
        <f t="shared" si="49"/>
        <v>0</v>
      </c>
      <c r="AG207" s="163">
        <f t="shared" si="42"/>
        <v>0</v>
      </c>
      <c r="AH207" s="163">
        <f t="shared" si="43"/>
        <v>0</v>
      </c>
      <c r="AI207" s="163">
        <f t="shared" si="44"/>
        <v>0</v>
      </c>
      <c r="AK207" s="163">
        <f t="shared" si="45"/>
        <v>0</v>
      </c>
    </row>
    <row r="208" spans="1:37" ht="51" customHeight="1">
      <c r="A208" s="163">
        <f t="shared" ref="A208:A271" si="54">+H208</f>
        <v>0</v>
      </c>
      <c r="B208" s="64"/>
      <c r="C208" s="64"/>
      <c r="D208" s="64"/>
      <c r="E208" s="64"/>
      <c r="F208" s="71" t="s">
        <v>155</v>
      </c>
      <c r="G208" s="64"/>
      <c r="H208" s="22"/>
      <c r="I208" s="22"/>
      <c r="J208" s="22"/>
      <c r="K208" s="22"/>
      <c r="L208" s="22"/>
      <c r="M208" s="22"/>
      <c r="N208" s="22"/>
      <c r="O208" s="2" t="s">
        <v>875</v>
      </c>
      <c r="S208" s="222">
        <f t="shared" si="46"/>
        <v>0</v>
      </c>
      <c r="Y208" s="64"/>
      <c r="Z208" s="163">
        <f t="shared" si="47"/>
        <v>0</v>
      </c>
      <c r="AA208" s="163">
        <f t="shared" si="48"/>
        <v>0</v>
      </c>
      <c r="AB208" s="163">
        <f t="shared" si="49"/>
        <v>0</v>
      </c>
      <c r="AG208" s="163">
        <f t="shared" ref="AG208:AG271" si="55">+L208-K208</f>
        <v>0</v>
      </c>
      <c r="AH208" s="163">
        <f t="shared" ref="AH208:AH271" si="56">+M208-L208</f>
        <v>0</v>
      </c>
      <c r="AI208" s="163">
        <f t="shared" ref="AI208:AI271" si="57">+N208-M208</f>
        <v>0</v>
      </c>
      <c r="AK208" s="163">
        <f t="shared" si="45"/>
        <v>0</v>
      </c>
    </row>
    <row r="209" spans="1:37" ht="40.5">
      <c r="A209" s="163">
        <f t="shared" si="54"/>
        <v>0</v>
      </c>
      <c r="B209" s="64">
        <v>2361</v>
      </c>
      <c r="C209" s="64" t="s">
        <v>8</v>
      </c>
      <c r="D209" s="64">
        <v>6</v>
      </c>
      <c r="E209" s="64">
        <v>1</v>
      </c>
      <c r="F209" s="71" t="s">
        <v>229</v>
      </c>
      <c r="G209" s="64"/>
      <c r="H209" s="22"/>
      <c r="I209" s="22"/>
      <c r="J209" s="22"/>
      <c r="K209" s="22"/>
      <c r="L209" s="22"/>
      <c r="M209" s="22"/>
      <c r="N209" s="22"/>
      <c r="O209" s="2" t="s">
        <v>875</v>
      </c>
      <c r="S209" s="222">
        <f t="shared" si="46"/>
        <v>0</v>
      </c>
      <c r="Y209" s="64"/>
      <c r="Z209" s="163">
        <f t="shared" si="47"/>
        <v>0</v>
      </c>
      <c r="AA209" s="163">
        <f t="shared" si="48"/>
        <v>0</v>
      </c>
      <c r="AB209" s="163">
        <f t="shared" si="49"/>
        <v>0</v>
      </c>
      <c r="AG209" s="163">
        <f t="shared" si="55"/>
        <v>0</v>
      </c>
      <c r="AH209" s="163">
        <f t="shared" si="56"/>
        <v>0</v>
      </c>
      <c r="AI209" s="163">
        <f t="shared" si="57"/>
        <v>0</v>
      </c>
      <c r="AK209" s="163">
        <f t="shared" si="45"/>
        <v>0</v>
      </c>
    </row>
    <row r="210" spans="1:37" ht="40.5">
      <c r="A210" s="163">
        <f t="shared" si="54"/>
        <v>0</v>
      </c>
      <c r="B210" s="64"/>
      <c r="C210" s="64"/>
      <c r="D210" s="64"/>
      <c r="E210" s="64"/>
      <c r="F210" s="71" t="s">
        <v>176</v>
      </c>
      <c r="G210" s="64"/>
      <c r="H210" s="22"/>
      <c r="I210" s="22"/>
      <c r="J210" s="22"/>
      <c r="K210" s="22"/>
      <c r="L210" s="22"/>
      <c r="M210" s="22"/>
      <c r="N210" s="22"/>
      <c r="O210" s="2" t="s">
        <v>875</v>
      </c>
      <c r="S210" s="222">
        <f t="shared" si="46"/>
        <v>0</v>
      </c>
      <c r="Y210" s="64"/>
      <c r="Z210" s="163">
        <f t="shared" si="47"/>
        <v>0</v>
      </c>
      <c r="AA210" s="163">
        <f t="shared" si="48"/>
        <v>0</v>
      </c>
      <c r="AB210" s="163">
        <f t="shared" si="49"/>
        <v>0</v>
      </c>
      <c r="AG210" s="163">
        <f t="shared" si="55"/>
        <v>0</v>
      </c>
      <c r="AH210" s="163">
        <f t="shared" si="56"/>
        <v>0</v>
      </c>
      <c r="AI210" s="163">
        <f t="shared" si="57"/>
        <v>0</v>
      </c>
      <c r="AK210" s="163">
        <f t="shared" si="45"/>
        <v>0</v>
      </c>
    </row>
    <row r="211" spans="1:37" ht="36" customHeight="1">
      <c r="A211" s="163">
        <f t="shared" si="54"/>
        <v>0</v>
      </c>
      <c r="B211" s="64"/>
      <c r="C211" s="64"/>
      <c r="D211" s="64"/>
      <c r="E211" s="64"/>
      <c r="F211" s="71" t="s">
        <v>177</v>
      </c>
      <c r="G211" s="64"/>
      <c r="H211" s="22"/>
      <c r="I211" s="22"/>
      <c r="J211" s="22"/>
      <c r="K211" s="22"/>
      <c r="L211" s="22"/>
      <c r="M211" s="22"/>
      <c r="N211" s="22"/>
      <c r="O211" s="2" t="s">
        <v>875</v>
      </c>
      <c r="S211" s="222">
        <f t="shared" si="46"/>
        <v>0</v>
      </c>
      <c r="Y211" s="64"/>
      <c r="Z211" s="163">
        <f t="shared" si="47"/>
        <v>0</v>
      </c>
      <c r="AA211" s="163">
        <f t="shared" si="48"/>
        <v>0</v>
      </c>
      <c r="AB211" s="163">
        <f t="shared" si="49"/>
        <v>0</v>
      </c>
      <c r="AG211" s="163">
        <f t="shared" si="55"/>
        <v>0</v>
      </c>
      <c r="AH211" s="163">
        <f t="shared" si="56"/>
        <v>0</v>
      </c>
      <c r="AI211" s="163">
        <f t="shared" si="57"/>
        <v>0</v>
      </c>
      <c r="AK211" s="163">
        <f t="shared" si="45"/>
        <v>0</v>
      </c>
    </row>
    <row r="212" spans="1:37">
      <c r="A212" s="163">
        <f t="shared" si="54"/>
        <v>0</v>
      </c>
      <c r="B212" s="64"/>
      <c r="C212" s="64"/>
      <c r="D212" s="64"/>
      <c r="E212" s="64"/>
      <c r="F212" s="71" t="s">
        <v>177</v>
      </c>
      <c r="G212" s="64"/>
      <c r="H212" s="22"/>
      <c r="I212" s="22"/>
      <c r="J212" s="22"/>
      <c r="K212" s="22"/>
      <c r="L212" s="22"/>
      <c r="M212" s="22"/>
      <c r="N212" s="22"/>
      <c r="O212" s="2" t="s">
        <v>875</v>
      </c>
      <c r="S212" s="222">
        <f t="shared" si="46"/>
        <v>0</v>
      </c>
      <c r="Y212" s="64"/>
      <c r="Z212" s="163">
        <f t="shared" si="47"/>
        <v>0</v>
      </c>
      <c r="AA212" s="163">
        <f t="shared" si="48"/>
        <v>0</v>
      </c>
      <c r="AB212" s="163">
        <f t="shared" si="49"/>
        <v>0</v>
      </c>
      <c r="AG212" s="163">
        <f t="shared" si="55"/>
        <v>0</v>
      </c>
      <c r="AH212" s="163">
        <f t="shared" si="56"/>
        <v>0</v>
      </c>
      <c r="AI212" s="163">
        <f t="shared" si="57"/>
        <v>0</v>
      </c>
      <c r="AK212" s="163">
        <f t="shared" si="45"/>
        <v>0</v>
      </c>
    </row>
    <row r="213" spans="1:37" ht="36.75" customHeight="1">
      <c r="A213" s="163">
        <f t="shared" si="54"/>
        <v>0</v>
      </c>
      <c r="B213" s="64">
        <v>2370</v>
      </c>
      <c r="C213" s="64" t="s">
        <v>8</v>
      </c>
      <c r="D213" s="64">
        <v>7</v>
      </c>
      <c r="E213" s="64">
        <v>0</v>
      </c>
      <c r="F213" s="71" t="s">
        <v>231</v>
      </c>
      <c r="G213" s="64"/>
      <c r="H213" s="22"/>
      <c r="I213" s="22"/>
      <c r="J213" s="22"/>
      <c r="K213" s="22"/>
      <c r="L213" s="22"/>
      <c r="M213" s="22"/>
      <c r="N213" s="22"/>
      <c r="O213" s="2" t="s">
        <v>875</v>
      </c>
      <c r="S213" s="222">
        <f t="shared" si="46"/>
        <v>0</v>
      </c>
      <c r="Y213" s="64"/>
      <c r="Z213" s="163">
        <f t="shared" si="47"/>
        <v>0</v>
      </c>
      <c r="AA213" s="163">
        <f t="shared" si="48"/>
        <v>0</v>
      </c>
      <c r="AB213" s="163">
        <f t="shared" si="49"/>
        <v>0</v>
      </c>
      <c r="AG213" s="163">
        <f t="shared" si="55"/>
        <v>0</v>
      </c>
      <c r="AH213" s="163">
        <f t="shared" si="56"/>
        <v>0</v>
      </c>
      <c r="AI213" s="163">
        <f t="shared" si="57"/>
        <v>0</v>
      </c>
      <c r="AK213" s="163">
        <f t="shared" ref="AK213:AK276" si="58">+I213-AJ213</f>
        <v>0</v>
      </c>
    </row>
    <row r="214" spans="1:37" ht="52.5" customHeight="1">
      <c r="A214" s="163">
        <f t="shared" si="54"/>
        <v>0</v>
      </c>
      <c r="B214" s="64"/>
      <c r="C214" s="64"/>
      <c r="D214" s="64"/>
      <c r="E214" s="64"/>
      <c r="F214" s="71" t="s">
        <v>155</v>
      </c>
      <c r="G214" s="64"/>
      <c r="H214" s="22"/>
      <c r="I214" s="22"/>
      <c r="J214" s="22"/>
      <c r="K214" s="22"/>
      <c r="L214" s="22"/>
      <c r="M214" s="22"/>
      <c r="N214" s="22"/>
      <c r="O214" s="2" t="s">
        <v>875</v>
      </c>
      <c r="S214" s="222">
        <f t="shared" ref="S214:S277" si="59">+K214-P214</f>
        <v>0</v>
      </c>
      <c r="Y214" s="64"/>
      <c r="Z214" s="163">
        <f t="shared" si="47"/>
        <v>0</v>
      </c>
      <c r="AA214" s="163">
        <f t="shared" si="48"/>
        <v>0</v>
      </c>
      <c r="AB214" s="163">
        <f t="shared" si="49"/>
        <v>0</v>
      </c>
      <c r="AG214" s="163">
        <f t="shared" si="55"/>
        <v>0</v>
      </c>
      <c r="AH214" s="163">
        <f t="shared" si="56"/>
        <v>0</v>
      </c>
      <c r="AI214" s="163">
        <f t="shared" si="57"/>
        <v>0</v>
      </c>
      <c r="AK214" s="163">
        <f t="shared" si="58"/>
        <v>0</v>
      </c>
    </row>
    <row r="215" spans="1:37" ht="27">
      <c r="A215" s="163">
        <f t="shared" si="54"/>
        <v>0</v>
      </c>
      <c r="B215" s="64">
        <v>2371</v>
      </c>
      <c r="C215" s="64" t="s">
        <v>8</v>
      </c>
      <c r="D215" s="64">
        <v>7</v>
      </c>
      <c r="E215" s="64">
        <v>1</v>
      </c>
      <c r="F215" s="71" t="s">
        <v>231</v>
      </c>
      <c r="G215" s="64"/>
      <c r="H215" s="22"/>
      <c r="I215" s="22"/>
      <c r="J215" s="22"/>
      <c r="K215" s="22"/>
      <c r="L215" s="22"/>
      <c r="M215" s="22"/>
      <c r="N215" s="22"/>
      <c r="O215" s="2" t="s">
        <v>875</v>
      </c>
      <c r="S215" s="222">
        <f t="shared" si="59"/>
        <v>0</v>
      </c>
      <c r="Y215" s="64"/>
      <c r="Z215" s="163">
        <f t="shared" si="47"/>
        <v>0</v>
      </c>
      <c r="AA215" s="163">
        <f t="shared" si="48"/>
        <v>0</v>
      </c>
      <c r="AB215" s="163">
        <f t="shared" si="49"/>
        <v>0</v>
      </c>
      <c r="AG215" s="163">
        <f t="shared" si="55"/>
        <v>0</v>
      </c>
      <c r="AH215" s="163">
        <f t="shared" si="56"/>
        <v>0</v>
      </c>
      <c r="AI215" s="163">
        <f t="shared" si="57"/>
        <v>0</v>
      </c>
      <c r="AK215" s="163">
        <f t="shared" si="58"/>
        <v>0</v>
      </c>
    </row>
    <row r="216" spans="1:37" ht="40.5">
      <c r="A216" s="163">
        <f t="shared" si="54"/>
        <v>0</v>
      </c>
      <c r="B216" s="64"/>
      <c r="C216" s="64"/>
      <c r="D216" s="64"/>
      <c r="E216" s="64"/>
      <c r="F216" s="71" t="s">
        <v>176</v>
      </c>
      <c r="G216" s="64"/>
      <c r="H216" s="22"/>
      <c r="I216" s="22"/>
      <c r="J216" s="22"/>
      <c r="K216" s="22"/>
      <c r="L216" s="22"/>
      <c r="M216" s="22"/>
      <c r="N216" s="22"/>
      <c r="O216" s="2" t="s">
        <v>875</v>
      </c>
      <c r="S216" s="222">
        <f t="shared" si="59"/>
        <v>0</v>
      </c>
      <c r="Y216" s="64"/>
      <c r="Z216" s="163">
        <f t="shared" ref="Z216:Z279" si="60">+K216+V216</f>
        <v>0</v>
      </c>
      <c r="AA216" s="163">
        <f t="shared" ref="AA216:AA279" si="61">+L216+W216</f>
        <v>0</v>
      </c>
      <c r="AB216" s="163">
        <f t="shared" ref="AB216:AB279" si="62">+M216+X216</f>
        <v>0</v>
      </c>
      <c r="AG216" s="163">
        <f t="shared" si="55"/>
        <v>0</v>
      </c>
      <c r="AH216" s="163">
        <f t="shared" si="56"/>
        <v>0</v>
      </c>
      <c r="AI216" s="163">
        <f t="shared" si="57"/>
        <v>0</v>
      </c>
      <c r="AK216" s="163">
        <f t="shared" si="58"/>
        <v>0</v>
      </c>
    </row>
    <row r="217" spans="1:37">
      <c r="A217" s="163">
        <f t="shared" si="54"/>
        <v>0</v>
      </c>
      <c r="B217" s="64"/>
      <c r="C217" s="64"/>
      <c r="D217" s="64"/>
      <c r="E217" s="64"/>
      <c r="F217" s="71" t="s">
        <v>177</v>
      </c>
      <c r="G217" s="64"/>
      <c r="H217" s="22"/>
      <c r="I217" s="22"/>
      <c r="J217" s="22"/>
      <c r="K217" s="22"/>
      <c r="L217" s="22"/>
      <c r="M217" s="22"/>
      <c r="N217" s="22"/>
      <c r="O217" s="2" t="s">
        <v>875</v>
      </c>
      <c r="S217" s="222">
        <f t="shared" si="59"/>
        <v>0</v>
      </c>
      <c r="Y217" s="64"/>
      <c r="Z217" s="163">
        <f t="shared" si="60"/>
        <v>0</v>
      </c>
      <c r="AA217" s="163">
        <f t="shared" si="61"/>
        <v>0</v>
      </c>
      <c r="AB217" s="163">
        <f t="shared" si="62"/>
        <v>0</v>
      </c>
      <c r="AG217" s="163">
        <f t="shared" si="55"/>
        <v>0</v>
      </c>
      <c r="AH217" s="163">
        <f t="shared" si="56"/>
        <v>0</v>
      </c>
      <c r="AI217" s="163">
        <f t="shared" si="57"/>
        <v>0</v>
      </c>
      <c r="AK217" s="163">
        <f t="shared" si="58"/>
        <v>0</v>
      </c>
    </row>
    <row r="218" spans="1:37">
      <c r="A218" s="163">
        <f t="shared" si="54"/>
        <v>0</v>
      </c>
      <c r="B218" s="64"/>
      <c r="C218" s="64"/>
      <c r="D218" s="64"/>
      <c r="E218" s="64"/>
      <c r="F218" s="71" t="s">
        <v>177</v>
      </c>
      <c r="G218" s="64"/>
      <c r="H218" s="22"/>
      <c r="I218" s="22"/>
      <c r="J218" s="22"/>
      <c r="K218" s="22"/>
      <c r="L218" s="22"/>
      <c r="M218" s="22"/>
      <c r="N218" s="22"/>
      <c r="O218" s="2" t="s">
        <v>875</v>
      </c>
      <c r="S218" s="222">
        <f t="shared" si="59"/>
        <v>0</v>
      </c>
      <c r="Y218" s="64"/>
      <c r="Z218" s="163">
        <f t="shared" si="60"/>
        <v>0</v>
      </c>
      <c r="AA218" s="163">
        <f t="shared" si="61"/>
        <v>0</v>
      </c>
      <c r="AB218" s="163">
        <f t="shared" si="62"/>
        <v>0</v>
      </c>
      <c r="AG218" s="163">
        <f t="shared" si="55"/>
        <v>0</v>
      </c>
      <c r="AH218" s="163">
        <f t="shared" si="56"/>
        <v>0</v>
      </c>
      <c r="AI218" s="163">
        <f t="shared" si="57"/>
        <v>0</v>
      </c>
      <c r="AK218" s="163">
        <f t="shared" si="58"/>
        <v>0</v>
      </c>
    </row>
    <row r="219" spans="1:37" ht="40.5">
      <c r="A219" s="163">
        <f t="shared" si="54"/>
        <v>-245624.70410723099</v>
      </c>
      <c r="B219" s="64">
        <v>2400</v>
      </c>
      <c r="C219" s="64" t="s">
        <v>9</v>
      </c>
      <c r="D219" s="64">
        <v>0</v>
      </c>
      <c r="E219" s="64">
        <v>0</v>
      </c>
      <c r="F219" s="71" t="s">
        <v>232</v>
      </c>
      <c r="G219" s="64"/>
      <c r="H219" s="22">
        <f t="shared" ref="H219:N219" si="63">H221+H231+H251+H265+H279+H306+H312+H330+H348</f>
        <v>-245624.70410723099</v>
      </c>
      <c r="I219" s="22">
        <f t="shared" si="63"/>
        <v>330000</v>
      </c>
      <c r="J219" s="22">
        <f t="shared" si="63"/>
        <v>-575624.70410723099</v>
      </c>
      <c r="K219" s="22">
        <f t="shared" si="63"/>
        <v>-625000</v>
      </c>
      <c r="L219" s="22">
        <f t="shared" si="63"/>
        <v>-1250000</v>
      </c>
      <c r="M219" s="22">
        <f t="shared" si="63"/>
        <v>-1875000</v>
      </c>
      <c r="N219" s="22">
        <f t="shared" si="63"/>
        <v>-245624.70410723099</v>
      </c>
      <c r="O219" s="2" t="s">
        <v>875</v>
      </c>
      <c r="S219" s="222">
        <f t="shared" si="59"/>
        <v>-625000</v>
      </c>
      <c r="Y219" s="64"/>
      <c r="Z219" s="163">
        <f t="shared" si="60"/>
        <v>-625000</v>
      </c>
      <c r="AA219" s="163">
        <f t="shared" si="61"/>
        <v>-1250000</v>
      </c>
      <c r="AB219" s="163">
        <f t="shared" si="62"/>
        <v>-1875000</v>
      </c>
      <c r="AG219" s="163">
        <f t="shared" si="55"/>
        <v>-625000</v>
      </c>
      <c r="AH219" s="163">
        <f t="shared" si="56"/>
        <v>-625000</v>
      </c>
      <c r="AI219" s="163">
        <f t="shared" si="57"/>
        <v>1629375.295892769</v>
      </c>
      <c r="AJ219" s="2">
        <v>314477.2</v>
      </c>
      <c r="AK219" s="163">
        <f t="shared" si="58"/>
        <v>15522.799999999988</v>
      </c>
    </row>
    <row r="220" spans="1:37">
      <c r="A220" s="163">
        <f t="shared" si="54"/>
        <v>0</v>
      </c>
      <c r="B220" s="64"/>
      <c r="C220" s="64"/>
      <c r="D220" s="64"/>
      <c r="E220" s="64"/>
      <c r="F220" s="71" t="s">
        <v>153</v>
      </c>
      <c r="G220" s="64"/>
      <c r="H220" s="22"/>
      <c r="I220" s="22"/>
      <c r="J220" s="22"/>
      <c r="K220" s="22"/>
      <c r="L220" s="22"/>
      <c r="M220" s="22"/>
      <c r="N220" s="22"/>
      <c r="O220" s="2" t="s">
        <v>875</v>
      </c>
      <c r="S220" s="222">
        <f t="shared" si="59"/>
        <v>0</v>
      </c>
      <c r="Y220" s="64"/>
      <c r="Z220" s="163">
        <f t="shared" si="60"/>
        <v>0</v>
      </c>
      <c r="AA220" s="163">
        <f t="shared" si="61"/>
        <v>0</v>
      </c>
      <c r="AB220" s="163">
        <f t="shared" si="62"/>
        <v>0</v>
      </c>
      <c r="AG220" s="163">
        <f t="shared" si="55"/>
        <v>0</v>
      </c>
      <c r="AH220" s="163">
        <f t="shared" si="56"/>
        <v>0</v>
      </c>
      <c r="AI220" s="163">
        <f t="shared" si="57"/>
        <v>0</v>
      </c>
      <c r="AK220" s="163">
        <f t="shared" si="58"/>
        <v>0</v>
      </c>
    </row>
    <row r="221" spans="1:37" ht="34.5" customHeight="1">
      <c r="A221" s="163">
        <f t="shared" si="54"/>
        <v>0</v>
      </c>
      <c r="B221" s="64">
        <v>2410</v>
      </c>
      <c r="C221" s="64" t="s">
        <v>9</v>
      </c>
      <c r="D221" s="64">
        <v>1</v>
      </c>
      <c r="E221" s="64">
        <v>0</v>
      </c>
      <c r="F221" s="71" t="s">
        <v>233</v>
      </c>
      <c r="G221" s="64"/>
      <c r="H221" s="22"/>
      <c r="I221" s="22"/>
      <c r="J221" s="22"/>
      <c r="K221" s="22"/>
      <c r="L221" s="22"/>
      <c r="M221" s="22"/>
      <c r="N221" s="22"/>
      <c r="O221" s="2" t="s">
        <v>875</v>
      </c>
      <c r="S221" s="222">
        <f t="shared" si="59"/>
        <v>0</v>
      </c>
      <c r="Y221" s="64"/>
      <c r="Z221" s="163">
        <f t="shared" si="60"/>
        <v>0</v>
      </c>
      <c r="AA221" s="163">
        <f t="shared" si="61"/>
        <v>0</v>
      </c>
      <c r="AB221" s="163">
        <f t="shared" si="62"/>
        <v>0</v>
      </c>
      <c r="AG221" s="163">
        <f t="shared" si="55"/>
        <v>0</v>
      </c>
      <c r="AH221" s="163">
        <f t="shared" si="56"/>
        <v>0</v>
      </c>
      <c r="AI221" s="163">
        <f t="shared" si="57"/>
        <v>0</v>
      </c>
      <c r="AK221" s="163">
        <f t="shared" si="58"/>
        <v>0</v>
      </c>
    </row>
    <row r="222" spans="1:37" ht="52.5" customHeight="1">
      <c r="A222" s="163">
        <f t="shared" si="54"/>
        <v>0</v>
      </c>
      <c r="B222" s="64"/>
      <c r="C222" s="64"/>
      <c r="D222" s="64"/>
      <c r="E222" s="64"/>
      <c r="F222" s="71" t="s">
        <v>155</v>
      </c>
      <c r="G222" s="64"/>
      <c r="H222" s="22"/>
      <c r="I222" s="22"/>
      <c r="J222" s="22"/>
      <c r="K222" s="22"/>
      <c r="L222" s="22"/>
      <c r="M222" s="22"/>
      <c r="N222" s="22"/>
      <c r="O222" s="2" t="s">
        <v>875</v>
      </c>
      <c r="S222" s="222">
        <f t="shared" si="59"/>
        <v>0</v>
      </c>
      <c r="Y222" s="64"/>
      <c r="Z222" s="163">
        <f t="shared" si="60"/>
        <v>0</v>
      </c>
      <c r="AA222" s="163">
        <f t="shared" si="61"/>
        <v>0</v>
      </c>
      <c r="AB222" s="163">
        <f t="shared" si="62"/>
        <v>0</v>
      </c>
      <c r="AG222" s="163">
        <f t="shared" si="55"/>
        <v>0</v>
      </c>
      <c r="AH222" s="163">
        <f t="shared" si="56"/>
        <v>0</v>
      </c>
      <c r="AI222" s="163">
        <f t="shared" si="57"/>
        <v>0</v>
      </c>
      <c r="AK222" s="163">
        <f t="shared" si="58"/>
        <v>0</v>
      </c>
    </row>
    <row r="223" spans="1:37" ht="27">
      <c r="A223" s="163">
        <f t="shared" si="54"/>
        <v>0</v>
      </c>
      <c r="B223" s="64">
        <v>2411</v>
      </c>
      <c r="C223" s="64" t="s">
        <v>9</v>
      </c>
      <c r="D223" s="64">
        <v>1</v>
      </c>
      <c r="E223" s="64">
        <v>1</v>
      </c>
      <c r="F223" s="71" t="s">
        <v>234</v>
      </c>
      <c r="G223" s="64"/>
      <c r="H223" s="22"/>
      <c r="I223" s="22"/>
      <c r="J223" s="22"/>
      <c r="K223" s="22"/>
      <c r="L223" s="22"/>
      <c r="M223" s="22"/>
      <c r="N223" s="22"/>
      <c r="O223" s="2" t="s">
        <v>875</v>
      </c>
      <c r="S223" s="222">
        <f t="shared" si="59"/>
        <v>0</v>
      </c>
      <c r="Y223" s="64"/>
      <c r="Z223" s="163">
        <f t="shared" si="60"/>
        <v>0</v>
      </c>
      <c r="AA223" s="163">
        <f t="shared" si="61"/>
        <v>0</v>
      </c>
      <c r="AB223" s="163">
        <f t="shared" si="62"/>
        <v>0</v>
      </c>
      <c r="AG223" s="163">
        <f t="shared" si="55"/>
        <v>0</v>
      </c>
      <c r="AH223" s="163">
        <f t="shared" si="56"/>
        <v>0</v>
      </c>
      <c r="AI223" s="163">
        <f t="shared" si="57"/>
        <v>0</v>
      </c>
      <c r="AK223" s="163">
        <f t="shared" si="58"/>
        <v>0</v>
      </c>
    </row>
    <row r="224" spans="1:37" ht="40.5">
      <c r="A224" s="163">
        <f t="shared" si="54"/>
        <v>0</v>
      </c>
      <c r="B224" s="64"/>
      <c r="C224" s="64"/>
      <c r="D224" s="64"/>
      <c r="E224" s="64"/>
      <c r="F224" s="71" t="s">
        <v>176</v>
      </c>
      <c r="G224" s="64"/>
      <c r="H224" s="22"/>
      <c r="I224" s="22"/>
      <c r="J224" s="22"/>
      <c r="K224" s="22"/>
      <c r="L224" s="22"/>
      <c r="M224" s="22"/>
      <c r="N224" s="22"/>
      <c r="O224" s="2" t="s">
        <v>875</v>
      </c>
      <c r="S224" s="222">
        <f t="shared" si="59"/>
        <v>0</v>
      </c>
      <c r="Y224" s="64"/>
      <c r="Z224" s="163">
        <f t="shared" si="60"/>
        <v>0</v>
      </c>
      <c r="AA224" s="163">
        <f t="shared" si="61"/>
        <v>0</v>
      </c>
      <c r="AB224" s="163">
        <f t="shared" si="62"/>
        <v>0</v>
      </c>
      <c r="AG224" s="163">
        <f t="shared" si="55"/>
        <v>0</v>
      </c>
      <c r="AH224" s="163">
        <f t="shared" si="56"/>
        <v>0</v>
      </c>
      <c r="AI224" s="163">
        <f t="shared" si="57"/>
        <v>0</v>
      </c>
      <c r="AK224" s="163">
        <f t="shared" si="58"/>
        <v>0</v>
      </c>
    </row>
    <row r="225" spans="1:37" ht="38.25" customHeight="1">
      <c r="A225" s="163">
        <f t="shared" si="54"/>
        <v>0</v>
      </c>
      <c r="B225" s="64"/>
      <c r="C225" s="64"/>
      <c r="D225" s="64"/>
      <c r="E225" s="64"/>
      <c r="F225" s="71" t="s">
        <v>177</v>
      </c>
      <c r="G225" s="64"/>
      <c r="H225" s="22"/>
      <c r="I225" s="22"/>
      <c r="J225" s="22"/>
      <c r="K225" s="22"/>
      <c r="L225" s="22"/>
      <c r="M225" s="22"/>
      <c r="N225" s="22"/>
      <c r="O225" s="2" t="s">
        <v>875</v>
      </c>
      <c r="S225" s="222">
        <f t="shared" si="59"/>
        <v>0</v>
      </c>
      <c r="Y225" s="64"/>
      <c r="Z225" s="163">
        <f t="shared" si="60"/>
        <v>0</v>
      </c>
      <c r="AA225" s="163">
        <f t="shared" si="61"/>
        <v>0</v>
      </c>
      <c r="AB225" s="163">
        <f t="shared" si="62"/>
        <v>0</v>
      </c>
      <c r="AG225" s="163">
        <f t="shared" si="55"/>
        <v>0</v>
      </c>
      <c r="AH225" s="163">
        <f t="shared" si="56"/>
        <v>0</v>
      </c>
      <c r="AI225" s="163">
        <f t="shared" si="57"/>
        <v>0</v>
      </c>
      <c r="AK225" s="163">
        <f t="shared" si="58"/>
        <v>0</v>
      </c>
    </row>
    <row r="226" spans="1:37" ht="54" customHeight="1">
      <c r="A226" s="163">
        <f t="shared" si="54"/>
        <v>0</v>
      </c>
      <c r="B226" s="64"/>
      <c r="C226" s="64"/>
      <c r="D226" s="64"/>
      <c r="E226" s="64"/>
      <c r="F226" s="71" t="s">
        <v>177</v>
      </c>
      <c r="G226" s="64"/>
      <c r="H226" s="22"/>
      <c r="I226" s="22"/>
      <c r="J226" s="22"/>
      <c r="K226" s="22"/>
      <c r="L226" s="22"/>
      <c r="M226" s="22"/>
      <c r="N226" s="22"/>
      <c r="O226" s="2" t="s">
        <v>875</v>
      </c>
      <c r="S226" s="222">
        <f t="shared" si="59"/>
        <v>0</v>
      </c>
      <c r="Y226" s="64"/>
      <c r="Z226" s="163">
        <f t="shared" si="60"/>
        <v>0</v>
      </c>
      <c r="AA226" s="163">
        <f t="shared" si="61"/>
        <v>0</v>
      </c>
      <c r="AB226" s="163">
        <f t="shared" si="62"/>
        <v>0</v>
      </c>
      <c r="AG226" s="163">
        <f t="shared" si="55"/>
        <v>0</v>
      </c>
      <c r="AH226" s="163">
        <f t="shared" si="56"/>
        <v>0</v>
      </c>
      <c r="AI226" s="163">
        <f t="shared" si="57"/>
        <v>0</v>
      </c>
      <c r="AK226" s="163">
        <f t="shared" si="58"/>
        <v>0</v>
      </c>
    </row>
    <row r="227" spans="1:37" ht="27">
      <c r="A227" s="163">
        <f t="shared" si="54"/>
        <v>0</v>
      </c>
      <c r="B227" s="64">
        <v>2412</v>
      </c>
      <c r="C227" s="64" t="s">
        <v>9</v>
      </c>
      <c r="D227" s="64">
        <v>1</v>
      </c>
      <c r="E227" s="64">
        <v>2</v>
      </c>
      <c r="F227" s="71" t="s">
        <v>235</v>
      </c>
      <c r="G227" s="64"/>
      <c r="H227" s="22"/>
      <c r="I227" s="22"/>
      <c r="J227" s="22"/>
      <c r="K227" s="22"/>
      <c r="L227" s="22"/>
      <c r="M227" s="22"/>
      <c r="N227" s="22"/>
      <c r="O227" s="2" t="s">
        <v>875</v>
      </c>
      <c r="S227" s="222">
        <f t="shared" si="59"/>
        <v>0</v>
      </c>
      <c r="Y227" s="64"/>
      <c r="Z227" s="163">
        <f t="shared" si="60"/>
        <v>0</v>
      </c>
      <c r="AA227" s="163">
        <f t="shared" si="61"/>
        <v>0</v>
      </c>
      <c r="AB227" s="163">
        <f t="shared" si="62"/>
        <v>0</v>
      </c>
      <c r="AG227" s="163">
        <f t="shared" si="55"/>
        <v>0</v>
      </c>
      <c r="AH227" s="163">
        <f t="shared" si="56"/>
        <v>0</v>
      </c>
      <c r="AI227" s="163">
        <f t="shared" si="57"/>
        <v>0</v>
      </c>
      <c r="AK227" s="163">
        <f t="shared" si="58"/>
        <v>0</v>
      </c>
    </row>
    <row r="228" spans="1:37" ht="40.5">
      <c r="A228" s="163">
        <f t="shared" si="54"/>
        <v>0</v>
      </c>
      <c r="B228" s="64"/>
      <c r="C228" s="64"/>
      <c r="D228" s="64"/>
      <c r="E228" s="64"/>
      <c r="F228" s="71" t="s">
        <v>176</v>
      </c>
      <c r="G228" s="64"/>
      <c r="H228" s="22"/>
      <c r="I228" s="22"/>
      <c r="J228" s="22"/>
      <c r="K228" s="22"/>
      <c r="L228" s="22"/>
      <c r="M228" s="22"/>
      <c r="N228" s="22"/>
      <c r="O228" s="2" t="s">
        <v>875</v>
      </c>
      <c r="S228" s="222">
        <f t="shared" si="59"/>
        <v>0</v>
      </c>
      <c r="Y228" s="64"/>
      <c r="Z228" s="163">
        <f t="shared" si="60"/>
        <v>0</v>
      </c>
      <c r="AA228" s="163">
        <f t="shared" si="61"/>
        <v>0</v>
      </c>
      <c r="AB228" s="163">
        <f t="shared" si="62"/>
        <v>0</v>
      </c>
      <c r="AG228" s="163">
        <f t="shared" si="55"/>
        <v>0</v>
      </c>
      <c r="AH228" s="163">
        <f t="shared" si="56"/>
        <v>0</v>
      </c>
      <c r="AI228" s="163">
        <f t="shared" si="57"/>
        <v>0</v>
      </c>
      <c r="AK228" s="163">
        <f t="shared" si="58"/>
        <v>0</v>
      </c>
    </row>
    <row r="229" spans="1:37" ht="38.25" customHeight="1">
      <c r="A229" s="163">
        <f t="shared" si="54"/>
        <v>0</v>
      </c>
      <c r="B229" s="64"/>
      <c r="C229" s="64"/>
      <c r="D229" s="64"/>
      <c r="E229" s="64"/>
      <c r="F229" s="71" t="s">
        <v>177</v>
      </c>
      <c r="G229" s="64"/>
      <c r="H229" s="22"/>
      <c r="I229" s="22"/>
      <c r="J229" s="22"/>
      <c r="K229" s="22"/>
      <c r="L229" s="22"/>
      <c r="M229" s="22"/>
      <c r="N229" s="22"/>
      <c r="O229" s="2" t="s">
        <v>875</v>
      </c>
      <c r="S229" s="222">
        <f t="shared" si="59"/>
        <v>0</v>
      </c>
      <c r="Y229" s="64"/>
      <c r="Z229" s="163">
        <f t="shared" si="60"/>
        <v>0</v>
      </c>
      <c r="AA229" s="163">
        <f t="shared" si="61"/>
        <v>0</v>
      </c>
      <c r="AB229" s="163">
        <f t="shared" si="62"/>
        <v>0</v>
      </c>
      <c r="AG229" s="163">
        <f t="shared" si="55"/>
        <v>0</v>
      </c>
      <c r="AH229" s="163">
        <f t="shared" si="56"/>
        <v>0</v>
      </c>
      <c r="AI229" s="163">
        <f t="shared" si="57"/>
        <v>0</v>
      </c>
      <c r="AK229" s="163">
        <f t="shared" si="58"/>
        <v>0</v>
      </c>
    </row>
    <row r="230" spans="1:37">
      <c r="A230" s="163">
        <f t="shared" si="54"/>
        <v>0</v>
      </c>
      <c r="B230" s="64"/>
      <c r="C230" s="64"/>
      <c r="D230" s="64"/>
      <c r="E230" s="64"/>
      <c r="F230" s="71" t="s">
        <v>177</v>
      </c>
      <c r="G230" s="64"/>
      <c r="H230" s="22"/>
      <c r="I230" s="22"/>
      <c r="J230" s="22"/>
      <c r="K230" s="22"/>
      <c r="L230" s="22"/>
      <c r="M230" s="22"/>
      <c r="N230" s="22"/>
      <c r="O230" s="2" t="s">
        <v>875</v>
      </c>
      <c r="S230" s="222">
        <f t="shared" si="59"/>
        <v>0</v>
      </c>
      <c r="Y230" s="64"/>
      <c r="Z230" s="163">
        <f t="shared" si="60"/>
        <v>0</v>
      </c>
      <c r="AA230" s="163">
        <f t="shared" si="61"/>
        <v>0</v>
      </c>
      <c r="AB230" s="163">
        <f t="shared" si="62"/>
        <v>0</v>
      </c>
      <c r="AG230" s="163">
        <f t="shared" si="55"/>
        <v>0</v>
      </c>
      <c r="AH230" s="163">
        <f t="shared" si="56"/>
        <v>0</v>
      </c>
      <c r="AI230" s="163">
        <f t="shared" si="57"/>
        <v>0</v>
      </c>
      <c r="AK230" s="163">
        <f t="shared" si="58"/>
        <v>0</v>
      </c>
    </row>
    <row r="231" spans="1:37" ht="19.5" customHeight="1">
      <c r="A231" s="163">
        <f t="shared" si="54"/>
        <v>0</v>
      </c>
      <c r="B231" s="64">
        <v>2420</v>
      </c>
      <c r="C231" s="64" t="s">
        <v>9</v>
      </c>
      <c r="D231" s="64">
        <v>2</v>
      </c>
      <c r="E231" s="64">
        <v>0</v>
      </c>
      <c r="F231" s="71" t="s">
        <v>236</v>
      </c>
      <c r="G231" s="64"/>
      <c r="H231" s="22"/>
      <c r="I231" s="22"/>
      <c r="J231" s="22"/>
      <c r="K231" s="22"/>
      <c r="L231" s="22"/>
      <c r="M231" s="22"/>
      <c r="N231" s="22"/>
      <c r="O231" s="2" t="s">
        <v>875</v>
      </c>
      <c r="S231" s="222">
        <f t="shared" si="59"/>
        <v>0</v>
      </c>
      <c r="Y231" s="64"/>
      <c r="Z231" s="163">
        <f t="shared" si="60"/>
        <v>0</v>
      </c>
      <c r="AA231" s="163">
        <f t="shared" si="61"/>
        <v>0</v>
      </c>
      <c r="AB231" s="163">
        <f t="shared" si="62"/>
        <v>0</v>
      </c>
      <c r="AG231" s="163">
        <f t="shared" si="55"/>
        <v>0</v>
      </c>
      <c r="AH231" s="163">
        <f t="shared" si="56"/>
        <v>0</v>
      </c>
      <c r="AI231" s="163">
        <f t="shared" si="57"/>
        <v>0</v>
      </c>
      <c r="AK231" s="163">
        <f t="shared" si="58"/>
        <v>0</v>
      </c>
    </row>
    <row r="232" spans="1:37" ht="51" customHeight="1">
      <c r="A232" s="163">
        <f t="shared" si="54"/>
        <v>0</v>
      </c>
      <c r="B232" s="64"/>
      <c r="C232" s="64"/>
      <c r="D232" s="64"/>
      <c r="E232" s="64"/>
      <c r="F232" s="71" t="s">
        <v>155</v>
      </c>
      <c r="G232" s="64"/>
      <c r="H232" s="22"/>
      <c r="I232" s="22"/>
      <c r="J232" s="22"/>
      <c r="K232" s="22"/>
      <c r="L232" s="22"/>
      <c r="M232" s="22"/>
      <c r="N232" s="22"/>
      <c r="O232" s="2" t="s">
        <v>875</v>
      </c>
      <c r="S232" s="222">
        <f t="shared" si="59"/>
        <v>0</v>
      </c>
      <c r="Y232" s="64"/>
      <c r="Z232" s="163">
        <f t="shared" si="60"/>
        <v>0</v>
      </c>
      <c r="AA232" s="163">
        <f t="shared" si="61"/>
        <v>0</v>
      </c>
      <c r="AB232" s="163">
        <f t="shared" si="62"/>
        <v>0</v>
      </c>
      <c r="AG232" s="163">
        <f t="shared" si="55"/>
        <v>0</v>
      </c>
      <c r="AH232" s="163">
        <f t="shared" si="56"/>
        <v>0</v>
      </c>
      <c r="AI232" s="163">
        <f t="shared" si="57"/>
        <v>0</v>
      </c>
      <c r="AK232" s="163">
        <f t="shared" si="58"/>
        <v>0</v>
      </c>
    </row>
    <row r="233" spans="1:37">
      <c r="A233" s="163">
        <f t="shared" si="54"/>
        <v>0</v>
      </c>
      <c r="B233" s="64">
        <v>2421</v>
      </c>
      <c r="C233" s="64" t="s">
        <v>9</v>
      </c>
      <c r="D233" s="64">
        <v>2</v>
      </c>
      <c r="E233" s="64">
        <v>1</v>
      </c>
      <c r="F233" s="71" t="s">
        <v>237</v>
      </c>
      <c r="G233" s="64"/>
      <c r="H233" s="22"/>
      <c r="I233" s="22"/>
      <c r="J233" s="22"/>
      <c r="K233" s="22"/>
      <c r="L233" s="22"/>
      <c r="M233" s="22"/>
      <c r="N233" s="22"/>
      <c r="O233" s="2" t="s">
        <v>875</v>
      </c>
      <c r="S233" s="222">
        <f t="shared" si="59"/>
        <v>0</v>
      </c>
      <c r="Y233" s="64"/>
      <c r="Z233" s="163">
        <f t="shared" si="60"/>
        <v>0</v>
      </c>
      <c r="AA233" s="163">
        <f t="shared" si="61"/>
        <v>0</v>
      </c>
      <c r="AB233" s="163">
        <f t="shared" si="62"/>
        <v>0</v>
      </c>
      <c r="AG233" s="163">
        <f t="shared" si="55"/>
        <v>0</v>
      </c>
      <c r="AH233" s="163">
        <f t="shared" si="56"/>
        <v>0</v>
      </c>
      <c r="AI233" s="163">
        <f t="shared" si="57"/>
        <v>0</v>
      </c>
      <c r="AK233" s="163">
        <f t="shared" si="58"/>
        <v>0</v>
      </c>
    </row>
    <row r="234" spans="1:37" ht="40.5">
      <c r="A234" s="163">
        <f t="shared" si="54"/>
        <v>0</v>
      </c>
      <c r="B234" s="64"/>
      <c r="C234" s="64"/>
      <c r="D234" s="64"/>
      <c r="E234" s="64"/>
      <c r="F234" s="71" t="s">
        <v>176</v>
      </c>
      <c r="G234" s="64"/>
      <c r="H234" s="22"/>
      <c r="I234" s="22"/>
      <c r="J234" s="22"/>
      <c r="K234" s="22"/>
      <c r="L234" s="22"/>
      <c r="M234" s="22"/>
      <c r="N234" s="22"/>
      <c r="O234" s="2" t="s">
        <v>875</v>
      </c>
      <c r="S234" s="222">
        <f t="shared" si="59"/>
        <v>0</v>
      </c>
      <c r="Y234" s="64"/>
      <c r="Z234" s="163">
        <f t="shared" si="60"/>
        <v>0</v>
      </c>
      <c r="AA234" s="163">
        <f t="shared" si="61"/>
        <v>0</v>
      </c>
      <c r="AB234" s="163">
        <f t="shared" si="62"/>
        <v>0</v>
      </c>
      <c r="AG234" s="163">
        <f t="shared" si="55"/>
        <v>0</v>
      </c>
      <c r="AH234" s="163">
        <f t="shared" si="56"/>
        <v>0</v>
      </c>
      <c r="AI234" s="163">
        <f t="shared" si="57"/>
        <v>0</v>
      </c>
      <c r="AK234" s="163">
        <f t="shared" si="58"/>
        <v>0</v>
      </c>
    </row>
    <row r="235" spans="1:37">
      <c r="A235" s="163">
        <f t="shared" si="54"/>
        <v>0</v>
      </c>
      <c r="B235" s="64"/>
      <c r="C235" s="64"/>
      <c r="D235" s="64"/>
      <c r="E235" s="64"/>
      <c r="F235" s="71"/>
      <c r="G235" s="64"/>
      <c r="H235" s="22"/>
      <c r="I235" s="22"/>
      <c r="J235" s="22"/>
      <c r="K235" s="22"/>
      <c r="L235" s="22"/>
      <c r="M235" s="22"/>
      <c r="N235" s="22"/>
      <c r="O235" s="2" t="s">
        <v>875</v>
      </c>
      <c r="S235" s="222">
        <f t="shared" si="59"/>
        <v>0</v>
      </c>
      <c r="Y235" s="64"/>
      <c r="Z235" s="163">
        <f t="shared" si="60"/>
        <v>0</v>
      </c>
      <c r="AA235" s="163">
        <f t="shared" si="61"/>
        <v>0</v>
      </c>
      <c r="AB235" s="163">
        <f t="shared" si="62"/>
        <v>0</v>
      </c>
      <c r="AG235" s="163">
        <f t="shared" si="55"/>
        <v>0</v>
      </c>
      <c r="AH235" s="163">
        <f t="shared" si="56"/>
        <v>0</v>
      </c>
      <c r="AI235" s="163">
        <f t="shared" si="57"/>
        <v>0</v>
      </c>
      <c r="AK235" s="163">
        <f t="shared" si="58"/>
        <v>0</v>
      </c>
    </row>
    <row r="236" spans="1:37">
      <c r="A236" s="163">
        <f t="shared" si="54"/>
        <v>0</v>
      </c>
      <c r="B236" s="64"/>
      <c r="C236" s="64"/>
      <c r="D236" s="64"/>
      <c r="E236" s="64"/>
      <c r="F236" s="71"/>
      <c r="G236" s="64"/>
      <c r="H236" s="22"/>
      <c r="I236" s="22"/>
      <c r="J236" s="22"/>
      <c r="K236" s="22"/>
      <c r="L236" s="22"/>
      <c r="M236" s="22"/>
      <c r="N236" s="22"/>
      <c r="O236" s="2" t="s">
        <v>875</v>
      </c>
      <c r="S236" s="222">
        <f t="shared" si="59"/>
        <v>0</v>
      </c>
      <c r="Y236" s="64"/>
      <c r="Z236" s="163">
        <f t="shared" si="60"/>
        <v>0</v>
      </c>
      <c r="AA236" s="163">
        <f t="shared" si="61"/>
        <v>0</v>
      </c>
      <c r="AB236" s="163">
        <f t="shared" si="62"/>
        <v>0</v>
      </c>
      <c r="AG236" s="163">
        <f t="shared" si="55"/>
        <v>0</v>
      </c>
      <c r="AH236" s="163">
        <f t="shared" si="56"/>
        <v>0</v>
      </c>
      <c r="AI236" s="163">
        <f t="shared" si="57"/>
        <v>0</v>
      </c>
      <c r="AK236" s="163">
        <f t="shared" si="58"/>
        <v>0</v>
      </c>
    </row>
    <row r="237" spans="1:37">
      <c r="A237" s="163">
        <f t="shared" si="54"/>
        <v>0</v>
      </c>
      <c r="B237" s="64"/>
      <c r="C237" s="64"/>
      <c r="D237" s="64"/>
      <c r="E237" s="64"/>
      <c r="F237" s="71" t="s">
        <v>177</v>
      </c>
      <c r="G237" s="64"/>
      <c r="H237" s="22"/>
      <c r="I237" s="22"/>
      <c r="J237" s="22"/>
      <c r="K237" s="22"/>
      <c r="L237" s="22"/>
      <c r="M237" s="22"/>
      <c r="N237" s="22"/>
      <c r="O237" s="2" t="s">
        <v>875</v>
      </c>
      <c r="S237" s="222">
        <f t="shared" si="59"/>
        <v>0</v>
      </c>
      <c r="Y237" s="64"/>
      <c r="Z237" s="163">
        <f t="shared" si="60"/>
        <v>0</v>
      </c>
      <c r="AA237" s="163">
        <f t="shared" si="61"/>
        <v>0</v>
      </c>
      <c r="AB237" s="163">
        <f t="shared" si="62"/>
        <v>0</v>
      </c>
      <c r="AG237" s="163">
        <f t="shared" si="55"/>
        <v>0</v>
      </c>
      <c r="AH237" s="163">
        <f t="shared" si="56"/>
        <v>0</v>
      </c>
      <c r="AI237" s="163">
        <f t="shared" si="57"/>
        <v>0</v>
      </c>
      <c r="AK237" s="163">
        <f t="shared" si="58"/>
        <v>0</v>
      </c>
    </row>
    <row r="238" spans="1:37" ht="52.5" customHeight="1">
      <c r="A238" s="163">
        <f t="shared" si="54"/>
        <v>0</v>
      </c>
      <c r="B238" s="64"/>
      <c r="C238" s="64"/>
      <c r="D238" s="64"/>
      <c r="E238" s="64"/>
      <c r="F238" s="71" t="s">
        <v>177</v>
      </c>
      <c r="G238" s="64"/>
      <c r="H238" s="22"/>
      <c r="I238" s="22"/>
      <c r="J238" s="22"/>
      <c r="K238" s="22"/>
      <c r="L238" s="22"/>
      <c r="M238" s="22"/>
      <c r="N238" s="22"/>
      <c r="O238" s="2" t="s">
        <v>875</v>
      </c>
      <c r="S238" s="222">
        <f t="shared" si="59"/>
        <v>0</v>
      </c>
      <c r="Y238" s="64"/>
      <c r="Z238" s="163">
        <f t="shared" si="60"/>
        <v>0</v>
      </c>
      <c r="AA238" s="163">
        <f t="shared" si="61"/>
        <v>0</v>
      </c>
      <c r="AB238" s="163">
        <f t="shared" si="62"/>
        <v>0</v>
      </c>
      <c r="AG238" s="163">
        <f t="shared" si="55"/>
        <v>0</v>
      </c>
      <c r="AH238" s="163">
        <f t="shared" si="56"/>
        <v>0</v>
      </c>
      <c r="AI238" s="163">
        <f t="shared" si="57"/>
        <v>0</v>
      </c>
      <c r="AK238" s="163">
        <f t="shared" si="58"/>
        <v>0</v>
      </c>
    </row>
    <row r="239" spans="1:37">
      <c r="A239" s="163">
        <f t="shared" si="54"/>
        <v>0</v>
      </c>
      <c r="B239" s="64">
        <v>2422</v>
      </c>
      <c r="C239" s="64" t="s">
        <v>9</v>
      </c>
      <c r="D239" s="64">
        <v>2</v>
      </c>
      <c r="E239" s="64">
        <v>2</v>
      </c>
      <c r="F239" s="71" t="s">
        <v>238</v>
      </c>
      <c r="G239" s="64"/>
      <c r="H239" s="22"/>
      <c r="I239" s="22"/>
      <c r="J239" s="22"/>
      <c r="K239" s="22"/>
      <c r="L239" s="22"/>
      <c r="M239" s="22"/>
      <c r="N239" s="22"/>
      <c r="O239" s="2" t="s">
        <v>875</v>
      </c>
      <c r="S239" s="222">
        <f t="shared" si="59"/>
        <v>0</v>
      </c>
      <c r="Y239" s="64"/>
      <c r="Z239" s="163">
        <f t="shared" si="60"/>
        <v>0</v>
      </c>
      <c r="AA239" s="163">
        <f t="shared" si="61"/>
        <v>0</v>
      </c>
      <c r="AB239" s="163">
        <f t="shared" si="62"/>
        <v>0</v>
      </c>
      <c r="AG239" s="163">
        <f t="shared" si="55"/>
        <v>0</v>
      </c>
      <c r="AH239" s="163">
        <f t="shared" si="56"/>
        <v>0</v>
      </c>
      <c r="AI239" s="163">
        <f t="shared" si="57"/>
        <v>0</v>
      </c>
      <c r="AK239" s="163">
        <f t="shared" si="58"/>
        <v>0</v>
      </c>
    </row>
    <row r="240" spans="1:37" ht="40.5">
      <c r="A240" s="163">
        <f t="shared" si="54"/>
        <v>0</v>
      </c>
      <c r="B240" s="64"/>
      <c r="C240" s="64"/>
      <c r="D240" s="64"/>
      <c r="E240" s="64"/>
      <c r="F240" s="71" t="s">
        <v>176</v>
      </c>
      <c r="G240" s="64"/>
      <c r="H240" s="22"/>
      <c r="I240" s="22"/>
      <c r="J240" s="22"/>
      <c r="K240" s="22"/>
      <c r="L240" s="22"/>
      <c r="M240" s="22"/>
      <c r="N240" s="22"/>
      <c r="O240" s="2" t="s">
        <v>875</v>
      </c>
      <c r="S240" s="222">
        <f t="shared" si="59"/>
        <v>0</v>
      </c>
      <c r="Y240" s="64"/>
      <c r="Z240" s="163">
        <f t="shared" si="60"/>
        <v>0</v>
      </c>
      <c r="AA240" s="163">
        <f t="shared" si="61"/>
        <v>0</v>
      </c>
      <c r="AB240" s="163">
        <f t="shared" si="62"/>
        <v>0</v>
      </c>
      <c r="AG240" s="163">
        <f t="shared" si="55"/>
        <v>0</v>
      </c>
      <c r="AH240" s="163">
        <f t="shared" si="56"/>
        <v>0</v>
      </c>
      <c r="AI240" s="163">
        <f t="shared" si="57"/>
        <v>0</v>
      </c>
      <c r="AK240" s="163">
        <f t="shared" si="58"/>
        <v>0</v>
      </c>
    </row>
    <row r="241" spans="1:37" ht="18.75" customHeight="1">
      <c r="A241" s="163">
        <f t="shared" si="54"/>
        <v>0</v>
      </c>
      <c r="B241" s="64"/>
      <c r="C241" s="64"/>
      <c r="D241" s="64"/>
      <c r="E241" s="64"/>
      <c r="F241" s="71" t="s">
        <v>177</v>
      </c>
      <c r="G241" s="64"/>
      <c r="H241" s="22"/>
      <c r="I241" s="22"/>
      <c r="J241" s="22"/>
      <c r="K241" s="22"/>
      <c r="L241" s="22"/>
      <c r="M241" s="22"/>
      <c r="N241" s="22"/>
      <c r="O241" s="2" t="s">
        <v>875</v>
      </c>
      <c r="S241" s="222">
        <f t="shared" si="59"/>
        <v>0</v>
      </c>
      <c r="Y241" s="64"/>
      <c r="Z241" s="163">
        <f t="shared" si="60"/>
        <v>0</v>
      </c>
      <c r="AA241" s="163">
        <f t="shared" si="61"/>
        <v>0</v>
      </c>
      <c r="AB241" s="163">
        <f t="shared" si="62"/>
        <v>0</v>
      </c>
      <c r="AG241" s="163">
        <f t="shared" si="55"/>
        <v>0</v>
      </c>
      <c r="AH241" s="163">
        <f t="shared" si="56"/>
        <v>0</v>
      </c>
      <c r="AI241" s="163">
        <f t="shared" si="57"/>
        <v>0</v>
      </c>
      <c r="AK241" s="163">
        <f t="shared" si="58"/>
        <v>0</v>
      </c>
    </row>
    <row r="242" spans="1:37" ht="49.5" customHeight="1">
      <c r="A242" s="163">
        <f t="shared" si="54"/>
        <v>0</v>
      </c>
      <c r="B242" s="64"/>
      <c r="C242" s="64"/>
      <c r="D242" s="64"/>
      <c r="E242" s="64"/>
      <c r="F242" s="71" t="s">
        <v>177</v>
      </c>
      <c r="G242" s="64"/>
      <c r="H242" s="22"/>
      <c r="I242" s="22"/>
      <c r="J242" s="22"/>
      <c r="K242" s="22"/>
      <c r="L242" s="22"/>
      <c r="M242" s="22"/>
      <c r="N242" s="22"/>
      <c r="O242" s="2" t="s">
        <v>875</v>
      </c>
      <c r="S242" s="222">
        <f t="shared" si="59"/>
        <v>0</v>
      </c>
      <c r="Y242" s="64"/>
      <c r="Z242" s="163">
        <f t="shared" si="60"/>
        <v>0</v>
      </c>
      <c r="AA242" s="163">
        <f t="shared" si="61"/>
        <v>0</v>
      </c>
      <c r="AB242" s="163">
        <f t="shared" si="62"/>
        <v>0</v>
      </c>
      <c r="AG242" s="163">
        <f t="shared" si="55"/>
        <v>0</v>
      </c>
      <c r="AH242" s="163">
        <f t="shared" si="56"/>
        <v>0</v>
      </c>
      <c r="AI242" s="163">
        <f t="shared" si="57"/>
        <v>0</v>
      </c>
      <c r="AK242" s="163">
        <f t="shared" si="58"/>
        <v>0</v>
      </c>
    </row>
    <row r="243" spans="1:37">
      <c r="A243" s="163">
        <f t="shared" si="54"/>
        <v>0</v>
      </c>
      <c r="B243" s="64">
        <v>2423</v>
      </c>
      <c r="C243" s="64" t="s">
        <v>9</v>
      </c>
      <c r="D243" s="64">
        <v>2</v>
      </c>
      <c r="E243" s="64">
        <v>3</v>
      </c>
      <c r="F243" s="71" t="s">
        <v>239</v>
      </c>
      <c r="G243" s="64"/>
      <c r="H243" s="22"/>
      <c r="I243" s="22"/>
      <c r="J243" s="22"/>
      <c r="K243" s="22"/>
      <c r="L243" s="22"/>
      <c r="M243" s="22"/>
      <c r="N243" s="22"/>
      <c r="O243" s="2" t="s">
        <v>875</v>
      </c>
      <c r="S243" s="222">
        <f t="shared" si="59"/>
        <v>0</v>
      </c>
      <c r="Y243" s="64"/>
      <c r="Z243" s="163">
        <f t="shared" si="60"/>
        <v>0</v>
      </c>
      <c r="AA243" s="163">
        <f t="shared" si="61"/>
        <v>0</v>
      </c>
      <c r="AB243" s="163">
        <f t="shared" si="62"/>
        <v>0</v>
      </c>
      <c r="AG243" s="163">
        <f t="shared" si="55"/>
        <v>0</v>
      </c>
      <c r="AH243" s="163">
        <f t="shared" si="56"/>
        <v>0</v>
      </c>
      <c r="AI243" s="163">
        <f t="shared" si="57"/>
        <v>0</v>
      </c>
      <c r="AK243" s="163">
        <f t="shared" si="58"/>
        <v>0</v>
      </c>
    </row>
    <row r="244" spans="1:37" ht="40.5">
      <c r="A244" s="163">
        <f t="shared" si="54"/>
        <v>0</v>
      </c>
      <c r="B244" s="64"/>
      <c r="C244" s="64"/>
      <c r="D244" s="64"/>
      <c r="E244" s="64"/>
      <c r="F244" s="71" t="s">
        <v>176</v>
      </c>
      <c r="G244" s="64"/>
      <c r="H244" s="22"/>
      <c r="I244" s="22"/>
      <c r="J244" s="22"/>
      <c r="K244" s="22"/>
      <c r="L244" s="22"/>
      <c r="M244" s="22"/>
      <c r="N244" s="22"/>
      <c r="O244" s="2" t="s">
        <v>875</v>
      </c>
      <c r="S244" s="222">
        <f t="shared" si="59"/>
        <v>0</v>
      </c>
      <c r="Y244" s="64"/>
      <c r="Z244" s="163">
        <f t="shared" si="60"/>
        <v>0</v>
      </c>
      <c r="AA244" s="163">
        <f t="shared" si="61"/>
        <v>0</v>
      </c>
      <c r="AB244" s="163">
        <f t="shared" si="62"/>
        <v>0</v>
      </c>
      <c r="AG244" s="163">
        <f t="shared" si="55"/>
        <v>0</v>
      </c>
      <c r="AH244" s="163">
        <f t="shared" si="56"/>
        <v>0</v>
      </c>
      <c r="AI244" s="163">
        <f t="shared" si="57"/>
        <v>0</v>
      </c>
      <c r="AK244" s="163">
        <f t="shared" si="58"/>
        <v>0</v>
      </c>
    </row>
    <row r="245" spans="1:37">
      <c r="A245" s="163">
        <f t="shared" si="54"/>
        <v>0</v>
      </c>
      <c r="B245" s="64"/>
      <c r="C245" s="64"/>
      <c r="D245" s="64"/>
      <c r="E245" s="64"/>
      <c r="F245" s="71" t="s">
        <v>177</v>
      </c>
      <c r="G245" s="64"/>
      <c r="H245" s="22"/>
      <c r="I245" s="22"/>
      <c r="J245" s="22"/>
      <c r="K245" s="22"/>
      <c r="L245" s="22"/>
      <c r="M245" s="22"/>
      <c r="N245" s="22"/>
      <c r="O245" s="2" t="s">
        <v>875</v>
      </c>
      <c r="S245" s="222">
        <f t="shared" si="59"/>
        <v>0</v>
      </c>
      <c r="Y245" s="64"/>
      <c r="Z245" s="163">
        <f t="shared" si="60"/>
        <v>0</v>
      </c>
      <c r="AA245" s="163">
        <f t="shared" si="61"/>
        <v>0</v>
      </c>
      <c r="AB245" s="163">
        <f t="shared" si="62"/>
        <v>0</v>
      </c>
      <c r="AG245" s="163">
        <f t="shared" si="55"/>
        <v>0</v>
      </c>
      <c r="AH245" s="163">
        <f t="shared" si="56"/>
        <v>0</v>
      </c>
      <c r="AI245" s="163">
        <f t="shared" si="57"/>
        <v>0</v>
      </c>
      <c r="AK245" s="163">
        <f t="shared" si="58"/>
        <v>0</v>
      </c>
    </row>
    <row r="246" spans="1:37" ht="57" customHeight="1">
      <c r="A246" s="163">
        <f t="shared" si="54"/>
        <v>0</v>
      </c>
      <c r="B246" s="64"/>
      <c r="C246" s="64"/>
      <c r="D246" s="64"/>
      <c r="E246" s="64"/>
      <c r="F246" s="71" t="s">
        <v>177</v>
      </c>
      <c r="G246" s="64"/>
      <c r="H246" s="22"/>
      <c r="I246" s="22"/>
      <c r="J246" s="22"/>
      <c r="K246" s="22"/>
      <c r="L246" s="22"/>
      <c r="M246" s="22"/>
      <c r="N246" s="22"/>
      <c r="O246" s="2" t="s">
        <v>875</v>
      </c>
      <c r="S246" s="222">
        <f t="shared" si="59"/>
        <v>0</v>
      </c>
      <c r="Y246" s="64"/>
      <c r="Z246" s="163">
        <f t="shared" si="60"/>
        <v>0</v>
      </c>
      <c r="AA246" s="163">
        <f t="shared" si="61"/>
        <v>0</v>
      </c>
      <c r="AB246" s="163">
        <f t="shared" si="62"/>
        <v>0</v>
      </c>
      <c r="AG246" s="163">
        <f t="shared" si="55"/>
        <v>0</v>
      </c>
      <c r="AH246" s="163">
        <f t="shared" si="56"/>
        <v>0</v>
      </c>
      <c r="AI246" s="163">
        <f t="shared" si="57"/>
        <v>0</v>
      </c>
      <c r="AK246" s="163">
        <f t="shared" si="58"/>
        <v>0</v>
      </c>
    </row>
    <row r="247" spans="1:37">
      <c r="A247" s="163">
        <f t="shared" si="54"/>
        <v>0</v>
      </c>
      <c r="B247" s="64">
        <v>2424</v>
      </c>
      <c r="C247" s="64" t="s">
        <v>9</v>
      </c>
      <c r="D247" s="64">
        <v>2</v>
      </c>
      <c r="E247" s="64">
        <v>4</v>
      </c>
      <c r="F247" s="71" t="s">
        <v>240</v>
      </c>
      <c r="G247" s="64"/>
      <c r="H247" s="22"/>
      <c r="I247" s="22"/>
      <c r="J247" s="22"/>
      <c r="K247" s="22"/>
      <c r="L247" s="22"/>
      <c r="M247" s="22"/>
      <c r="N247" s="22"/>
      <c r="O247" s="2" t="s">
        <v>875</v>
      </c>
      <c r="S247" s="222">
        <f t="shared" si="59"/>
        <v>0</v>
      </c>
      <c r="Y247" s="64"/>
      <c r="Z247" s="163">
        <f t="shared" si="60"/>
        <v>0</v>
      </c>
      <c r="AA247" s="163">
        <f t="shared" si="61"/>
        <v>0</v>
      </c>
      <c r="AB247" s="163">
        <f t="shared" si="62"/>
        <v>0</v>
      </c>
      <c r="AG247" s="163">
        <f t="shared" si="55"/>
        <v>0</v>
      </c>
      <c r="AH247" s="163">
        <f t="shared" si="56"/>
        <v>0</v>
      </c>
      <c r="AI247" s="163">
        <f t="shared" si="57"/>
        <v>0</v>
      </c>
      <c r="AK247" s="163">
        <f t="shared" si="58"/>
        <v>0</v>
      </c>
    </row>
    <row r="248" spans="1:37" ht="40.5">
      <c r="A248" s="163">
        <f t="shared" si="54"/>
        <v>0</v>
      </c>
      <c r="B248" s="64"/>
      <c r="C248" s="64"/>
      <c r="D248" s="64"/>
      <c r="E248" s="64"/>
      <c r="F248" s="71" t="s">
        <v>176</v>
      </c>
      <c r="G248" s="64"/>
      <c r="H248" s="22"/>
      <c r="I248" s="22"/>
      <c r="J248" s="22"/>
      <c r="K248" s="22"/>
      <c r="L248" s="22"/>
      <c r="M248" s="22"/>
      <c r="N248" s="22"/>
      <c r="O248" s="2" t="s">
        <v>875</v>
      </c>
      <c r="S248" s="222">
        <f t="shared" si="59"/>
        <v>0</v>
      </c>
      <c r="Y248" s="64"/>
      <c r="Z248" s="163">
        <f t="shared" si="60"/>
        <v>0</v>
      </c>
      <c r="AA248" s="163">
        <f t="shared" si="61"/>
        <v>0</v>
      </c>
      <c r="AB248" s="163">
        <f t="shared" si="62"/>
        <v>0</v>
      </c>
      <c r="AG248" s="163">
        <f t="shared" si="55"/>
        <v>0</v>
      </c>
      <c r="AH248" s="163">
        <f t="shared" si="56"/>
        <v>0</v>
      </c>
      <c r="AI248" s="163">
        <f t="shared" si="57"/>
        <v>0</v>
      </c>
      <c r="AK248" s="163">
        <f t="shared" si="58"/>
        <v>0</v>
      </c>
    </row>
    <row r="249" spans="1:37">
      <c r="A249" s="163">
        <f t="shared" si="54"/>
        <v>0</v>
      </c>
      <c r="B249" s="64"/>
      <c r="C249" s="64"/>
      <c r="D249" s="64"/>
      <c r="E249" s="64"/>
      <c r="F249" s="71" t="s">
        <v>177</v>
      </c>
      <c r="G249" s="64"/>
      <c r="H249" s="22"/>
      <c r="I249" s="22"/>
      <c r="J249" s="22"/>
      <c r="K249" s="22"/>
      <c r="L249" s="22"/>
      <c r="M249" s="22"/>
      <c r="N249" s="22"/>
      <c r="O249" s="2" t="s">
        <v>875</v>
      </c>
      <c r="S249" s="222">
        <f t="shared" si="59"/>
        <v>0</v>
      </c>
      <c r="Y249" s="64"/>
      <c r="Z249" s="163">
        <f t="shared" si="60"/>
        <v>0</v>
      </c>
      <c r="AA249" s="163">
        <f t="shared" si="61"/>
        <v>0</v>
      </c>
      <c r="AB249" s="163">
        <f t="shared" si="62"/>
        <v>0</v>
      </c>
      <c r="AG249" s="163">
        <f t="shared" si="55"/>
        <v>0</v>
      </c>
      <c r="AH249" s="163">
        <f t="shared" si="56"/>
        <v>0</v>
      </c>
      <c r="AI249" s="163">
        <f t="shared" si="57"/>
        <v>0</v>
      </c>
      <c r="AK249" s="163">
        <f t="shared" si="58"/>
        <v>0</v>
      </c>
    </row>
    <row r="250" spans="1:37">
      <c r="A250" s="163">
        <f t="shared" si="54"/>
        <v>0</v>
      </c>
      <c r="B250" s="64"/>
      <c r="C250" s="64"/>
      <c r="D250" s="64"/>
      <c r="E250" s="64"/>
      <c r="F250" s="71" t="s">
        <v>177</v>
      </c>
      <c r="G250" s="64"/>
      <c r="H250" s="22"/>
      <c r="I250" s="22"/>
      <c r="J250" s="22"/>
      <c r="K250" s="22"/>
      <c r="L250" s="22"/>
      <c r="M250" s="22"/>
      <c r="N250" s="22"/>
      <c r="O250" s="2" t="s">
        <v>875</v>
      </c>
      <c r="S250" s="222">
        <f t="shared" si="59"/>
        <v>0</v>
      </c>
      <c r="Y250" s="64"/>
      <c r="Z250" s="163">
        <f t="shared" si="60"/>
        <v>0</v>
      </c>
      <c r="AA250" s="163">
        <f t="shared" si="61"/>
        <v>0</v>
      </c>
      <c r="AB250" s="163">
        <f t="shared" si="62"/>
        <v>0</v>
      </c>
      <c r="AG250" s="163">
        <f t="shared" si="55"/>
        <v>0</v>
      </c>
      <c r="AH250" s="163">
        <f t="shared" si="56"/>
        <v>0</v>
      </c>
      <c r="AI250" s="163">
        <f t="shared" si="57"/>
        <v>0</v>
      </c>
      <c r="AK250" s="163">
        <f t="shared" si="58"/>
        <v>0</v>
      </c>
    </row>
    <row r="251" spans="1:37">
      <c r="A251" s="163">
        <f t="shared" si="54"/>
        <v>0</v>
      </c>
      <c r="B251" s="64">
        <v>2430</v>
      </c>
      <c r="C251" s="64" t="s">
        <v>9</v>
      </c>
      <c r="D251" s="64">
        <v>3</v>
      </c>
      <c r="E251" s="64">
        <v>0</v>
      </c>
      <c r="F251" s="71" t="s">
        <v>241</v>
      </c>
      <c r="G251" s="64"/>
      <c r="H251" s="22"/>
      <c r="I251" s="22"/>
      <c r="J251" s="22"/>
      <c r="K251" s="22"/>
      <c r="L251" s="22"/>
      <c r="M251" s="22"/>
      <c r="N251" s="22"/>
      <c r="O251" s="2" t="s">
        <v>875</v>
      </c>
      <c r="S251" s="222">
        <f t="shared" si="59"/>
        <v>0</v>
      </c>
      <c r="Y251" s="64"/>
      <c r="Z251" s="163">
        <f t="shared" si="60"/>
        <v>0</v>
      </c>
      <c r="AA251" s="163">
        <f t="shared" si="61"/>
        <v>0</v>
      </c>
      <c r="AB251" s="163">
        <f t="shared" si="62"/>
        <v>0</v>
      </c>
      <c r="AG251" s="163">
        <f t="shared" si="55"/>
        <v>0</v>
      </c>
      <c r="AH251" s="163">
        <f t="shared" si="56"/>
        <v>0</v>
      </c>
      <c r="AI251" s="163">
        <f t="shared" si="57"/>
        <v>0</v>
      </c>
      <c r="AK251" s="163">
        <f t="shared" si="58"/>
        <v>0</v>
      </c>
    </row>
    <row r="252" spans="1:37" ht="48" customHeight="1">
      <c r="A252" s="163">
        <f t="shared" si="54"/>
        <v>0</v>
      </c>
      <c r="B252" s="64"/>
      <c r="C252" s="64"/>
      <c r="D252" s="64"/>
      <c r="E252" s="64"/>
      <c r="F252" s="71" t="s">
        <v>155</v>
      </c>
      <c r="G252" s="64"/>
      <c r="H252" s="22"/>
      <c r="I252" s="22"/>
      <c r="J252" s="22"/>
      <c r="K252" s="22"/>
      <c r="L252" s="22"/>
      <c r="M252" s="22"/>
      <c r="N252" s="22"/>
      <c r="O252" s="2" t="s">
        <v>875</v>
      </c>
      <c r="S252" s="222">
        <f t="shared" si="59"/>
        <v>0</v>
      </c>
      <c r="Y252" s="64"/>
      <c r="Z252" s="163">
        <f t="shared" si="60"/>
        <v>0</v>
      </c>
      <c r="AA252" s="163">
        <f t="shared" si="61"/>
        <v>0</v>
      </c>
      <c r="AB252" s="163">
        <f t="shared" si="62"/>
        <v>0</v>
      </c>
      <c r="AG252" s="163">
        <f t="shared" si="55"/>
        <v>0</v>
      </c>
      <c r="AH252" s="163">
        <f t="shared" si="56"/>
        <v>0</v>
      </c>
      <c r="AI252" s="163">
        <f t="shared" si="57"/>
        <v>0</v>
      </c>
      <c r="AK252" s="163">
        <f t="shared" si="58"/>
        <v>0</v>
      </c>
    </row>
    <row r="253" spans="1:37">
      <c r="A253" s="163">
        <f t="shared" si="54"/>
        <v>0</v>
      </c>
      <c r="B253" s="64">
        <v>2431</v>
      </c>
      <c r="C253" s="64" t="s">
        <v>9</v>
      </c>
      <c r="D253" s="64">
        <v>3</v>
      </c>
      <c r="E253" s="64">
        <v>1</v>
      </c>
      <c r="F253" s="71" t="s">
        <v>242</v>
      </c>
      <c r="G253" s="64"/>
      <c r="H253" s="22"/>
      <c r="I253" s="22"/>
      <c r="J253" s="22"/>
      <c r="K253" s="22"/>
      <c r="L253" s="22"/>
      <c r="M253" s="22"/>
      <c r="N253" s="22"/>
      <c r="O253" s="2" t="s">
        <v>875</v>
      </c>
      <c r="S253" s="222">
        <f t="shared" si="59"/>
        <v>0</v>
      </c>
      <c r="Y253" s="64"/>
      <c r="Z253" s="163">
        <f t="shared" si="60"/>
        <v>0</v>
      </c>
      <c r="AA253" s="163">
        <f t="shared" si="61"/>
        <v>0</v>
      </c>
      <c r="AB253" s="163">
        <f t="shared" si="62"/>
        <v>0</v>
      </c>
      <c r="AG253" s="163">
        <f t="shared" si="55"/>
        <v>0</v>
      </c>
      <c r="AH253" s="163">
        <f t="shared" si="56"/>
        <v>0</v>
      </c>
      <c r="AI253" s="163">
        <f t="shared" si="57"/>
        <v>0</v>
      </c>
      <c r="AK253" s="163">
        <f t="shared" si="58"/>
        <v>0</v>
      </c>
    </row>
    <row r="254" spans="1:37" ht="40.5">
      <c r="A254" s="163">
        <f t="shared" si="54"/>
        <v>0</v>
      </c>
      <c r="B254" s="64"/>
      <c r="C254" s="64"/>
      <c r="D254" s="64"/>
      <c r="E254" s="64"/>
      <c r="F254" s="71" t="s">
        <v>176</v>
      </c>
      <c r="G254" s="64"/>
      <c r="H254" s="22"/>
      <c r="I254" s="22"/>
      <c r="J254" s="22"/>
      <c r="K254" s="22"/>
      <c r="L254" s="22"/>
      <c r="M254" s="22"/>
      <c r="N254" s="22"/>
      <c r="O254" s="2" t="s">
        <v>875</v>
      </c>
      <c r="S254" s="222">
        <f t="shared" si="59"/>
        <v>0</v>
      </c>
      <c r="Y254" s="64"/>
      <c r="Z254" s="163">
        <f t="shared" si="60"/>
        <v>0</v>
      </c>
      <c r="AA254" s="163">
        <f t="shared" si="61"/>
        <v>0</v>
      </c>
      <c r="AB254" s="163">
        <f t="shared" si="62"/>
        <v>0</v>
      </c>
      <c r="AG254" s="163">
        <f t="shared" si="55"/>
        <v>0</v>
      </c>
      <c r="AH254" s="163">
        <f t="shared" si="56"/>
        <v>0</v>
      </c>
      <c r="AI254" s="163">
        <f t="shared" si="57"/>
        <v>0</v>
      </c>
      <c r="AK254" s="163">
        <f t="shared" si="58"/>
        <v>0</v>
      </c>
    </row>
    <row r="255" spans="1:37">
      <c r="A255" s="163">
        <f t="shared" si="54"/>
        <v>0</v>
      </c>
      <c r="B255" s="64"/>
      <c r="C255" s="64"/>
      <c r="D255" s="64"/>
      <c r="E255" s="64"/>
      <c r="F255" s="71" t="s">
        <v>177</v>
      </c>
      <c r="G255" s="64"/>
      <c r="H255" s="22"/>
      <c r="I255" s="22"/>
      <c r="J255" s="22"/>
      <c r="K255" s="22"/>
      <c r="L255" s="22"/>
      <c r="M255" s="22"/>
      <c r="N255" s="22"/>
      <c r="O255" s="2" t="s">
        <v>875</v>
      </c>
      <c r="S255" s="222">
        <f t="shared" si="59"/>
        <v>0</v>
      </c>
      <c r="Y255" s="64"/>
      <c r="Z255" s="163">
        <f t="shared" si="60"/>
        <v>0</v>
      </c>
      <c r="AA255" s="163">
        <f t="shared" si="61"/>
        <v>0</v>
      </c>
      <c r="AB255" s="163">
        <f t="shared" si="62"/>
        <v>0</v>
      </c>
      <c r="AG255" s="163">
        <f t="shared" si="55"/>
        <v>0</v>
      </c>
      <c r="AH255" s="163">
        <f t="shared" si="56"/>
        <v>0</v>
      </c>
      <c r="AI255" s="163">
        <f t="shared" si="57"/>
        <v>0</v>
      </c>
      <c r="AK255" s="163">
        <f t="shared" si="58"/>
        <v>0</v>
      </c>
    </row>
    <row r="256" spans="1:37" ht="54.75" customHeight="1">
      <c r="A256" s="163">
        <f t="shared" si="54"/>
        <v>0</v>
      </c>
      <c r="B256" s="64"/>
      <c r="C256" s="64"/>
      <c r="D256" s="64"/>
      <c r="E256" s="64"/>
      <c r="F256" s="71" t="s">
        <v>177</v>
      </c>
      <c r="G256" s="64"/>
      <c r="H256" s="22"/>
      <c r="I256" s="22"/>
      <c r="J256" s="22"/>
      <c r="K256" s="22"/>
      <c r="L256" s="22"/>
      <c r="M256" s="22"/>
      <c r="N256" s="22"/>
      <c r="O256" s="2" t="s">
        <v>875</v>
      </c>
      <c r="S256" s="222">
        <f t="shared" si="59"/>
        <v>0</v>
      </c>
      <c r="Y256" s="64"/>
      <c r="Z256" s="163">
        <f t="shared" si="60"/>
        <v>0</v>
      </c>
      <c r="AA256" s="163">
        <f t="shared" si="61"/>
        <v>0</v>
      </c>
      <c r="AB256" s="163">
        <f t="shared" si="62"/>
        <v>0</v>
      </c>
      <c r="AG256" s="163">
        <f t="shared" si="55"/>
        <v>0</v>
      </c>
      <c r="AH256" s="163">
        <f t="shared" si="56"/>
        <v>0</v>
      </c>
      <c r="AI256" s="163">
        <f t="shared" si="57"/>
        <v>0</v>
      </c>
      <c r="AK256" s="163">
        <f t="shared" si="58"/>
        <v>0</v>
      </c>
    </row>
    <row r="257" spans="1:37">
      <c r="A257" s="163">
        <f t="shared" si="54"/>
        <v>0</v>
      </c>
      <c r="B257" s="64">
        <v>2432</v>
      </c>
      <c r="C257" s="64" t="s">
        <v>9</v>
      </c>
      <c r="D257" s="64">
        <v>3</v>
      </c>
      <c r="E257" s="64">
        <v>2</v>
      </c>
      <c r="F257" s="71" t="s">
        <v>243</v>
      </c>
      <c r="G257" s="64"/>
      <c r="H257" s="22"/>
      <c r="I257" s="22"/>
      <c r="J257" s="22"/>
      <c r="K257" s="22"/>
      <c r="L257" s="22"/>
      <c r="M257" s="22"/>
      <c r="N257" s="22"/>
      <c r="O257" s="2" t="s">
        <v>875</v>
      </c>
      <c r="S257" s="222">
        <f t="shared" si="59"/>
        <v>0</v>
      </c>
      <c r="Y257" s="64"/>
      <c r="Z257" s="163">
        <f t="shared" si="60"/>
        <v>0</v>
      </c>
      <c r="AA257" s="163">
        <f t="shared" si="61"/>
        <v>0</v>
      </c>
      <c r="AB257" s="163">
        <f t="shared" si="62"/>
        <v>0</v>
      </c>
      <c r="AG257" s="163">
        <f t="shared" si="55"/>
        <v>0</v>
      </c>
      <c r="AH257" s="163">
        <f t="shared" si="56"/>
        <v>0</v>
      </c>
      <c r="AI257" s="163">
        <f t="shared" si="57"/>
        <v>0</v>
      </c>
      <c r="AK257" s="163">
        <f t="shared" si="58"/>
        <v>0</v>
      </c>
    </row>
    <row r="258" spans="1:37" ht="40.5">
      <c r="A258" s="163">
        <f t="shared" si="54"/>
        <v>0</v>
      </c>
      <c r="B258" s="64"/>
      <c r="C258" s="64"/>
      <c r="D258" s="64"/>
      <c r="E258" s="64"/>
      <c r="F258" s="71" t="s">
        <v>176</v>
      </c>
      <c r="G258" s="64"/>
      <c r="H258" s="22"/>
      <c r="I258" s="22"/>
      <c r="J258" s="22"/>
      <c r="K258" s="22"/>
      <c r="L258" s="22"/>
      <c r="M258" s="22"/>
      <c r="N258" s="22"/>
      <c r="O258" s="2" t="s">
        <v>875</v>
      </c>
      <c r="S258" s="222">
        <f t="shared" si="59"/>
        <v>0</v>
      </c>
      <c r="Y258" s="64"/>
      <c r="Z258" s="163">
        <f t="shared" si="60"/>
        <v>0</v>
      </c>
      <c r="AA258" s="163">
        <f t="shared" si="61"/>
        <v>0</v>
      </c>
      <c r="AB258" s="163">
        <f t="shared" si="62"/>
        <v>0</v>
      </c>
      <c r="AG258" s="163">
        <f t="shared" si="55"/>
        <v>0</v>
      </c>
      <c r="AH258" s="163">
        <f t="shared" si="56"/>
        <v>0</v>
      </c>
      <c r="AI258" s="163">
        <f t="shared" si="57"/>
        <v>0</v>
      </c>
      <c r="AK258" s="163">
        <f t="shared" si="58"/>
        <v>0</v>
      </c>
    </row>
    <row r="259" spans="1:37">
      <c r="A259" s="163">
        <f t="shared" si="54"/>
        <v>0</v>
      </c>
      <c r="B259" s="64"/>
      <c r="C259" s="64"/>
      <c r="D259" s="64"/>
      <c r="E259" s="64"/>
      <c r="F259" s="71" t="s">
        <v>177</v>
      </c>
      <c r="G259" s="64"/>
      <c r="H259" s="22"/>
      <c r="I259" s="22"/>
      <c r="J259" s="22"/>
      <c r="K259" s="22"/>
      <c r="L259" s="22"/>
      <c r="M259" s="22"/>
      <c r="N259" s="22"/>
      <c r="O259" s="2" t="s">
        <v>875</v>
      </c>
      <c r="S259" s="222">
        <f t="shared" si="59"/>
        <v>0</v>
      </c>
      <c r="Y259" s="64"/>
      <c r="Z259" s="163">
        <f t="shared" si="60"/>
        <v>0</v>
      </c>
      <c r="AA259" s="163">
        <f t="shared" si="61"/>
        <v>0</v>
      </c>
      <c r="AB259" s="163">
        <f t="shared" si="62"/>
        <v>0</v>
      </c>
      <c r="AG259" s="163">
        <f t="shared" si="55"/>
        <v>0</v>
      </c>
      <c r="AH259" s="163">
        <f t="shared" si="56"/>
        <v>0</v>
      </c>
      <c r="AI259" s="163">
        <f t="shared" si="57"/>
        <v>0</v>
      </c>
      <c r="AK259" s="163">
        <f t="shared" si="58"/>
        <v>0</v>
      </c>
    </row>
    <row r="260" spans="1:37" ht="54" customHeight="1">
      <c r="A260" s="163">
        <f t="shared" si="54"/>
        <v>0</v>
      </c>
      <c r="B260" s="64"/>
      <c r="C260" s="64"/>
      <c r="D260" s="64"/>
      <c r="E260" s="64"/>
      <c r="F260" s="71" t="s">
        <v>177</v>
      </c>
      <c r="G260" s="64"/>
      <c r="H260" s="22"/>
      <c r="I260" s="22"/>
      <c r="J260" s="22"/>
      <c r="K260" s="22"/>
      <c r="L260" s="22"/>
      <c r="M260" s="22"/>
      <c r="N260" s="22"/>
      <c r="O260" s="2" t="s">
        <v>875</v>
      </c>
      <c r="S260" s="222">
        <f t="shared" si="59"/>
        <v>0</v>
      </c>
      <c r="Y260" s="64"/>
      <c r="Z260" s="163">
        <f t="shared" si="60"/>
        <v>0</v>
      </c>
      <c r="AA260" s="163">
        <f t="shared" si="61"/>
        <v>0</v>
      </c>
      <c r="AB260" s="163">
        <f t="shared" si="62"/>
        <v>0</v>
      </c>
      <c r="AG260" s="163">
        <f t="shared" si="55"/>
        <v>0</v>
      </c>
      <c r="AH260" s="163">
        <f t="shared" si="56"/>
        <v>0</v>
      </c>
      <c r="AI260" s="163">
        <f t="shared" si="57"/>
        <v>0</v>
      </c>
      <c r="AK260" s="163">
        <f t="shared" si="58"/>
        <v>0</v>
      </c>
    </row>
    <row r="261" spans="1:37">
      <c r="A261" s="163">
        <f t="shared" si="54"/>
        <v>0</v>
      </c>
      <c r="B261" s="64">
        <v>2433</v>
      </c>
      <c r="C261" s="64" t="s">
        <v>9</v>
      </c>
      <c r="D261" s="64">
        <v>3</v>
      </c>
      <c r="E261" s="64">
        <v>3</v>
      </c>
      <c r="F261" s="71" t="s">
        <v>244</v>
      </c>
      <c r="G261" s="64"/>
      <c r="H261" s="22"/>
      <c r="I261" s="22"/>
      <c r="J261" s="22"/>
      <c r="K261" s="22"/>
      <c r="L261" s="22"/>
      <c r="M261" s="22"/>
      <c r="N261" s="22"/>
      <c r="O261" s="2" t="s">
        <v>875</v>
      </c>
      <c r="S261" s="222">
        <f t="shared" si="59"/>
        <v>0</v>
      </c>
      <c r="Y261" s="64"/>
      <c r="Z261" s="163">
        <f t="shared" si="60"/>
        <v>0</v>
      </c>
      <c r="AA261" s="163">
        <f t="shared" si="61"/>
        <v>0</v>
      </c>
      <c r="AB261" s="163">
        <f t="shared" si="62"/>
        <v>0</v>
      </c>
      <c r="AG261" s="163">
        <f t="shared" si="55"/>
        <v>0</v>
      </c>
      <c r="AH261" s="163">
        <f t="shared" si="56"/>
        <v>0</v>
      </c>
      <c r="AI261" s="163">
        <f t="shared" si="57"/>
        <v>0</v>
      </c>
      <c r="AK261" s="163">
        <f t="shared" si="58"/>
        <v>0</v>
      </c>
    </row>
    <row r="262" spans="1:37" ht="40.5">
      <c r="A262" s="163">
        <f t="shared" si="54"/>
        <v>0</v>
      </c>
      <c r="B262" s="64"/>
      <c r="C262" s="64"/>
      <c r="D262" s="64"/>
      <c r="E262" s="64"/>
      <c r="F262" s="71" t="s">
        <v>176</v>
      </c>
      <c r="G262" s="64"/>
      <c r="H262" s="22"/>
      <c r="I262" s="22"/>
      <c r="J262" s="22"/>
      <c r="K262" s="22"/>
      <c r="L262" s="22"/>
      <c r="M262" s="22"/>
      <c r="N262" s="22"/>
      <c r="O262" s="2" t="s">
        <v>875</v>
      </c>
      <c r="S262" s="222">
        <f t="shared" si="59"/>
        <v>0</v>
      </c>
      <c r="Y262" s="64"/>
      <c r="Z262" s="163">
        <f t="shared" si="60"/>
        <v>0</v>
      </c>
      <c r="AA262" s="163">
        <f t="shared" si="61"/>
        <v>0</v>
      </c>
      <c r="AB262" s="163">
        <f t="shared" si="62"/>
        <v>0</v>
      </c>
      <c r="AG262" s="163">
        <f t="shared" si="55"/>
        <v>0</v>
      </c>
      <c r="AH262" s="163">
        <f t="shared" si="56"/>
        <v>0</v>
      </c>
      <c r="AI262" s="163">
        <f t="shared" si="57"/>
        <v>0</v>
      </c>
      <c r="AK262" s="163">
        <f t="shared" si="58"/>
        <v>0</v>
      </c>
    </row>
    <row r="263" spans="1:37" ht="36" customHeight="1">
      <c r="A263" s="163">
        <f t="shared" si="54"/>
        <v>0</v>
      </c>
      <c r="B263" s="64"/>
      <c r="C263" s="64"/>
      <c r="D263" s="64"/>
      <c r="E263" s="64"/>
      <c r="F263" s="71" t="s">
        <v>177</v>
      </c>
      <c r="G263" s="64"/>
      <c r="H263" s="22"/>
      <c r="I263" s="22"/>
      <c r="J263" s="22"/>
      <c r="K263" s="22"/>
      <c r="L263" s="22"/>
      <c r="M263" s="22"/>
      <c r="N263" s="22"/>
      <c r="O263" s="2" t="s">
        <v>875</v>
      </c>
      <c r="S263" s="222">
        <f t="shared" si="59"/>
        <v>0</v>
      </c>
      <c r="Y263" s="64"/>
      <c r="Z263" s="163">
        <f t="shared" si="60"/>
        <v>0</v>
      </c>
      <c r="AA263" s="163">
        <f t="shared" si="61"/>
        <v>0</v>
      </c>
      <c r="AB263" s="163">
        <f t="shared" si="62"/>
        <v>0</v>
      </c>
      <c r="AG263" s="163">
        <f t="shared" si="55"/>
        <v>0</v>
      </c>
      <c r="AH263" s="163">
        <f t="shared" si="56"/>
        <v>0</v>
      </c>
      <c r="AI263" s="163">
        <f t="shared" si="57"/>
        <v>0</v>
      </c>
      <c r="AK263" s="163">
        <f t="shared" si="58"/>
        <v>0</v>
      </c>
    </row>
    <row r="264" spans="1:37">
      <c r="A264" s="163">
        <f t="shared" si="54"/>
        <v>0</v>
      </c>
      <c r="B264" s="64"/>
      <c r="C264" s="64"/>
      <c r="D264" s="64"/>
      <c r="E264" s="64"/>
      <c r="F264" s="71" t="s">
        <v>177</v>
      </c>
      <c r="G264" s="64"/>
      <c r="H264" s="22"/>
      <c r="I264" s="22"/>
      <c r="J264" s="22"/>
      <c r="K264" s="22"/>
      <c r="L264" s="22"/>
      <c r="M264" s="22"/>
      <c r="N264" s="22"/>
      <c r="O264" s="2" t="s">
        <v>875</v>
      </c>
      <c r="S264" s="222">
        <f t="shared" si="59"/>
        <v>0</v>
      </c>
      <c r="Y264" s="64"/>
      <c r="Z264" s="163">
        <f t="shared" si="60"/>
        <v>0</v>
      </c>
      <c r="AA264" s="163">
        <f t="shared" si="61"/>
        <v>0</v>
      </c>
      <c r="AB264" s="163">
        <f t="shared" si="62"/>
        <v>0</v>
      </c>
      <c r="AG264" s="163">
        <f t="shared" si="55"/>
        <v>0</v>
      </c>
      <c r="AH264" s="163">
        <f t="shared" si="56"/>
        <v>0</v>
      </c>
      <c r="AI264" s="163">
        <f t="shared" si="57"/>
        <v>0</v>
      </c>
      <c r="AK264" s="163">
        <f t="shared" si="58"/>
        <v>0</v>
      </c>
    </row>
    <row r="265" spans="1:37" ht="36.75" customHeight="1">
      <c r="A265" s="163">
        <f t="shared" si="54"/>
        <v>0</v>
      </c>
      <c r="B265" s="64">
        <v>2440</v>
      </c>
      <c r="C265" s="64" t="s">
        <v>9</v>
      </c>
      <c r="D265" s="64">
        <v>4</v>
      </c>
      <c r="E265" s="64">
        <v>0</v>
      </c>
      <c r="F265" s="71" t="s">
        <v>248</v>
      </c>
      <c r="G265" s="64"/>
      <c r="H265" s="22"/>
      <c r="I265" s="22"/>
      <c r="J265" s="22"/>
      <c r="K265" s="22"/>
      <c r="L265" s="22"/>
      <c r="M265" s="22"/>
      <c r="N265" s="22"/>
      <c r="O265" s="2" t="s">
        <v>875</v>
      </c>
      <c r="S265" s="222">
        <f t="shared" si="59"/>
        <v>0</v>
      </c>
      <c r="Y265" s="64"/>
      <c r="Z265" s="163">
        <f t="shared" si="60"/>
        <v>0</v>
      </c>
      <c r="AA265" s="163">
        <f t="shared" si="61"/>
        <v>0</v>
      </c>
      <c r="AB265" s="163">
        <f t="shared" si="62"/>
        <v>0</v>
      </c>
      <c r="AG265" s="163">
        <f t="shared" si="55"/>
        <v>0</v>
      </c>
      <c r="AH265" s="163">
        <f t="shared" si="56"/>
        <v>0</v>
      </c>
      <c r="AI265" s="163">
        <f t="shared" si="57"/>
        <v>0</v>
      </c>
      <c r="AK265" s="163">
        <f t="shared" si="58"/>
        <v>0</v>
      </c>
    </row>
    <row r="266" spans="1:37" ht="51.75" customHeight="1">
      <c r="A266" s="163">
        <f t="shared" si="54"/>
        <v>0</v>
      </c>
      <c r="B266" s="64"/>
      <c r="C266" s="64"/>
      <c r="D266" s="64"/>
      <c r="E266" s="64"/>
      <c r="F266" s="71" t="s">
        <v>155</v>
      </c>
      <c r="G266" s="64"/>
      <c r="H266" s="22"/>
      <c r="I266" s="22"/>
      <c r="J266" s="22"/>
      <c r="K266" s="22"/>
      <c r="L266" s="22"/>
      <c r="M266" s="22"/>
      <c r="N266" s="22"/>
      <c r="O266" s="2" t="s">
        <v>875</v>
      </c>
      <c r="S266" s="222">
        <f t="shared" si="59"/>
        <v>0</v>
      </c>
      <c r="Y266" s="64"/>
      <c r="Z266" s="163">
        <f t="shared" si="60"/>
        <v>0</v>
      </c>
      <c r="AA266" s="163">
        <f t="shared" si="61"/>
        <v>0</v>
      </c>
      <c r="AB266" s="163">
        <f t="shared" si="62"/>
        <v>0</v>
      </c>
      <c r="AG266" s="163">
        <f t="shared" si="55"/>
        <v>0</v>
      </c>
      <c r="AH266" s="163">
        <f t="shared" si="56"/>
        <v>0</v>
      </c>
      <c r="AI266" s="163">
        <f t="shared" si="57"/>
        <v>0</v>
      </c>
      <c r="AK266" s="163">
        <f t="shared" si="58"/>
        <v>0</v>
      </c>
    </row>
    <row r="267" spans="1:37" ht="27">
      <c r="A267" s="163">
        <f t="shared" si="54"/>
        <v>0</v>
      </c>
      <c r="B267" s="64">
        <v>2441</v>
      </c>
      <c r="C267" s="64" t="s">
        <v>9</v>
      </c>
      <c r="D267" s="64">
        <v>4</v>
      </c>
      <c r="E267" s="64">
        <v>1</v>
      </c>
      <c r="F267" s="71" t="s">
        <v>249</v>
      </c>
      <c r="G267" s="64"/>
      <c r="H267" s="22"/>
      <c r="I267" s="22"/>
      <c r="J267" s="22"/>
      <c r="K267" s="22"/>
      <c r="L267" s="22"/>
      <c r="M267" s="22"/>
      <c r="N267" s="22"/>
      <c r="O267" s="2" t="s">
        <v>875</v>
      </c>
      <c r="S267" s="222">
        <f t="shared" si="59"/>
        <v>0</v>
      </c>
      <c r="Y267" s="64"/>
      <c r="Z267" s="163">
        <f t="shared" si="60"/>
        <v>0</v>
      </c>
      <c r="AA267" s="163">
        <f t="shared" si="61"/>
        <v>0</v>
      </c>
      <c r="AB267" s="163">
        <f t="shared" si="62"/>
        <v>0</v>
      </c>
      <c r="AG267" s="163">
        <f t="shared" si="55"/>
        <v>0</v>
      </c>
      <c r="AH267" s="163">
        <f t="shared" si="56"/>
        <v>0</v>
      </c>
      <c r="AI267" s="163">
        <f t="shared" si="57"/>
        <v>0</v>
      </c>
      <c r="AK267" s="163">
        <f t="shared" si="58"/>
        <v>0</v>
      </c>
    </row>
    <row r="268" spans="1:37" ht="40.5">
      <c r="A268" s="163">
        <f t="shared" si="54"/>
        <v>0</v>
      </c>
      <c r="B268" s="64"/>
      <c r="C268" s="64"/>
      <c r="D268" s="64"/>
      <c r="E268" s="64"/>
      <c r="F268" s="71" t="s">
        <v>176</v>
      </c>
      <c r="G268" s="64"/>
      <c r="H268" s="22"/>
      <c r="I268" s="22"/>
      <c r="J268" s="22"/>
      <c r="K268" s="22"/>
      <c r="L268" s="22"/>
      <c r="M268" s="22"/>
      <c r="N268" s="22"/>
      <c r="O268" s="2" t="s">
        <v>875</v>
      </c>
      <c r="S268" s="222">
        <f t="shared" si="59"/>
        <v>0</v>
      </c>
      <c r="Y268" s="64"/>
      <c r="Z268" s="163">
        <f t="shared" si="60"/>
        <v>0</v>
      </c>
      <c r="AA268" s="163">
        <f t="shared" si="61"/>
        <v>0</v>
      </c>
      <c r="AB268" s="163">
        <f t="shared" si="62"/>
        <v>0</v>
      </c>
      <c r="AG268" s="163">
        <f t="shared" si="55"/>
        <v>0</v>
      </c>
      <c r="AH268" s="163">
        <f t="shared" si="56"/>
        <v>0</v>
      </c>
      <c r="AI268" s="163">
        <f t="shared" si="57"/>
        <v>0</v>
      </c>
      <c r="AK268" s="163">
        <f t="shared" si="58"/>
        <v>0</v>
      </c>
    </row>
    <row r="269" spans="1:37">
      <c r="A269" s="163">
        <f t="shared" si="54"/>
        <v>0</v>
      </c>
      <c r="B269" s="64"/>
      <c r="C269" s="64"/>
      <c r="D269" s="64"/>
      <c r="E269" s="64"/>
      <c r="F269" s="71" t="s">
        <v>177</v>
      </c>
      <c r="G269" s="64"/>
      <c r="H269" s="22"/>
      <c r="I269" s="22"/>
      <c r="J269" s="22"/>
      <c r="K269" s="22"/>
      <c r="L269" s="22"/>
      <c r="M269" s="22"/>
      <c r="N269" s="22"/>
      <c r="O269" s="2" t="s">
        <v>875</v>
      </c>
      <c r="S269" s="222">
        <f t="shared" si="59"/>
        <v>0</v>
      </c>
      <c r="Y269" s="64"/>
      <c r="Z269" s="163">
        <f t="shared" si="60"/>
        <v>0</v>
      </c>
      <c r="AA269" s="163">
        <f t="shared" si="61"/>
        <v>0</v>
      </c>
      <c r="AB269" s="163">
        <f t="shared" si="62"/>
        <v>0</v>
      </c>
      <c r="AG269" s="163">
        <f t="shared" si="55"/>
        <v>0</v>
      </c>
      <c r="AH269" s="163">
        <f t="shared" si="56"/>
        <v>0</v>
      </c>
      <c r="AI269" s="163">
        <f t="shared" si="57"/>
        <v>0</v>
      </c>
      <c r="AK269" s="163">
        <f t="shared" si="58"/>
        <v>0</v>
      </c>
    </row>
    <row r="270" spans="1:37" ht="54" customHeight="1">
      <c r="A270" s="163">
        <f t="shared" si="54"/>
        <v>0</v>
      </c>
      <c r="B270" s="64"/>
      <c r="C270" s="64"/>
      <c r="D270" s="64"/>
      <c r="E270" s="64"/>
      <c r="F270" s="71" t="s">
        <v>177</v>
      </c>
      <c r="G270" s="64"/>
      <c r="H270" s="22"/>
      <c r="I270" s="22"/>
      <c r="J270" s="22"/>
      <c r="K270" s="22"/>
      <c r="L270" s="22"/>
      <c r="M270" s="22"/>
      <c r="N270" s="22"/>
      <c r="O270" s="2" t="s">
        <v>875</v>
      </c>
      <c r="S270" s="222">
        <f t="shared" si="59"/>
        <v>0</v>
      </c>
      <c r="Y270" s="64"/>
      <c r="Z270" s="163">
        <f t="shared" si="60"/>
        <v>0</v>
      </c>
      <c r="AA270" s="163">
        <f t="shared" si="61"/>
        <v>0</v>
      </c>
      <c r="AB270" s="163">
        <f t="shared" si="62"/>
        <v>0</v>
      </c>
      <c r="AG270" s="163">
        <f t="shared" si="55"/>
        <v>0</v>
      </c>
      <c r="AH270" s="163">
        <f t="shared" si="56"/>
        <v>0</v>
      </c>
      <c r="AI270" s="163">
        <f t="shared" si="57"/>
        <v>0</v>
      </c>
      <c r="AK270" s="163">
        <f t="shared" si="58"/>
        <v>0</v>
      </c>
    </row>
    <row r="271" spans="1:37">
      <c r="A271" s="163">
        <f t="shared" si="54"/>
        <v>0</v>
      </c>
      <c r="B271" s="64">
        <v>2442</v>
      </c>
      <c r="C271" s="64" t="s">
        <v>9</v>
      </c>
      <c r="D271" s="64">
        <v>4</v>
      </c>
      <c r="E271" s="64">
        <v>2</v>
      </c>
      <c r="F271" s="71" t="s">
        <v>250</v>
      </c>
      <c r="G271" s="64"/>
      <c r="H271" s="22"/>
      <c r="I271" s="22"/>
      <c r="J271" s="22"/>
      <c r="K271" s="22"/>
      <c r="L271" s="22"/>
      <c r="M271" s="22"/>
      <c r="N271" s="22"/>
      <c r="O271" s="2" t="s">
        <v>875</v>
      </c>
      <c r="S271" s="222">
        <f t="shared" si="59"/>
        <v>0</v>
      </c>
      <c r="Y271" s="64"/>
      <c r="Z271" s="163">
        <f t="shared" si="60"/>
        <v>0</v>
      </c>
      <c r="AA271" s="163">
        <f t="shared" si="61"/>
        <v>0</v>
      </c>
      <c r="AB271" s="163">
        <f t="shared" si="62"/>
        <v>0</v>
      </c>
      <c r="AG271" s="163">
        <f t="shared" si="55"/>
        <v>0</v>
      </c>
      <c r="AH271" s="163">
        <f t="shared" si="56"/>
        <v>0</v>
      </c>
      <c r="AI271" s="163">
        <f t="shared" si="57"/>
        <v>0</v>
      </c>
      <c r="AK271" s="163">
        <f t="shared" si="58"/>
        <v>0</v>
      </c>
    </row>
    <row r="272" spans="1:37" ht="40.5">
      <c r="A272" s="163">
        <f t="shared" ref="A272:A335" si="64">+H272</f>
        <v>0</v>
      </c>
      <c r="B272" s="64"/>
      <c r="C272" s="64"/>
      <c r="D272" s="64"/>
      <c r="E272" s="64"/>
      <c r="F272" s="71" t="s">
        <v>176</v>
      </c>
      <c r="G272" s="64"/>
      <c r="H272" s="22"/>
      <c r="I272" s="22"/>
      <c r="J272" s="22"/>
      <c r="K272" s="22"/>
      <c r="L272" s="22"/>
      <c r="M272" s="22"/>
      <c r="N272" s="22"/>
      <c r="O272" s="2" t="s">
        <v>875</v>
      </c>
      <c r="S272" s="222">
        <f t="shared" si="59"/>
        <v>0</v>
      </c>
      <c r="Y272" s="64"/>
      <c r="Z272" s="163">
        <f t="shared" si="60"/>
        <v>0</v>
      </c>
      <c r="AA272" s="163">
        <f t="shared" si="61"/>
        <v>0</v>
      </c>
      <c r="AB272" s="163">
        <f t="shared" si="62"/>
        <v>0</v>
      </c>
      <c r="AG272" s="163">
        <f t="shared" ref="AG272:AG335" si="65">+L272-K272</f>
        <v>0</v>
      </c>
      <c r="AH272" s="163">
        <f t="shared" ref="AH272:AH335" si="66">+M272-L272</f>
        <v>0</v>
      </c>
      <c r="AI272" s="163">
        <f t="shared" ref="AI272:AI335" si="67">+N272-M272</f>
        <v>0</v>
      </c>
      <c r="AK272" s="163">
        <f t="shared" si="58"/>
        <v>0</v>
      </c>
    </row>
    <row r="273" spans="1:37">
      <c r="A273" s="163">
        <f t="shared" si="64"/>
        <v>0</v>
      </c>
      <c r="B273" s="64"/>
      <c r="C273" s="64"/>
      <c r="D273" s="64"/>
      <c r="E273" s="64"/>
      <c r="F273" s="71" t="s">
        <v>177</v>
      </c>
      <c r="G273" s="64"/>
      <c r="H273" s="22"/>
      <c r="I273" s="22"/>
      <c r="J273" s="22"/>
      <c r="K273" s="22"/>
      <c r="L273" s="22"/>
      <c r="M273" s="22"/>
      <c r="N273" s="22"/>
      <c r="O273" s="2" t="s">
        <v>875</v>
      </c>
      <c r="S273" s="222">
        <f t="shared" si="59"/>
        <v>0</v>
      </c>
      <c r="Y273" s="64"/>
      <c r="Z273" s="163">
        <f t="shared" si="60"/>
        <v>0</v>
      </c>
      <c r="AA273" s="163">
        <f t="shared" si="61"/>
        <v>0</v>
      </c>
      <c r="AB273" s="163">
        <f t="shared" si="62"/>
        <v>0</v>
      </c>
      <c r="AG273" s="163">
        <f t="shared" si="65"/>
        <v>0</v>
      </c>
      <c r="AH273" s="163">
        <f t="shared" si="66"/>
        <v>0</v>
      </c>
      <c r="AI273" s="163">
        <f t="shared" si="67"/>
        <v>0</v>
      </c>
      <c r="AK273" s="163">
        <f t="shared" si="58"/>
        <v>0</v>
      </c>
    </row>
    <row r="274" spans="1:37" ht="54" customHeight="1">
      <c r="A274" s="163">
        <f t="shared" si="64"/>
        <v>0</v>
      </c>
      <c r="B274" s="64"/>
      <c r="C274" s="64"/>
      <c r="D274" s="64"/>
      <c r="E274" s="64"/>
      <c r="F274" s="71" t="s">
        <v>177</v>
      </c>
      <c r="G274" s="64"/>
      <c r="H274" s="22"/>
      <c r="I274" s="22"/>
      <c r="J274" s="22"/>
      <c r="K274" s="22"/>
      <c r="L274" s="22"/>
      <c r="M274" s="22"/>
      <c r="N274" s="22"/>
      <c r="O274" s="2" t="s">
        <v>875</v>
      </c>
      <c r="S274" s="222">
        <f t="shared" si="59"/>
        <v>0</v>
      </c>
      <c r="Y274" s="64"/>
      <c r="Z274" s="163">
        <f t="shared" si="60"/>
        <v>0</v>
      </c>
      <c r="AA274" s="163">
        <f t="shared" si="61"/>
        <v>0</v>
      </c>
      <c r="AB274" s="163">
        <f t="shared" si="62"/>
        <v>0</v>
      </c>
      <c r="AG274" s="163">
        <f t="shared" si="65"/>
        <v>0</v>
      </c>
      <c r="AH274" s="163">
        <f t="shared" si="66"/>
        <v>0</v>
      </c>
      <c r="AI274" s="163">
        <f t="shared" si="67"/>
        <v>0</v>
      </c>
      <c r="AK274" s="163">
        <f t="shared" si="58"/>
        <v>0</v>
      </c>
    </row>
    <row r="275" spans="1:37">
      <c r="A275" s="163">
        <f t="shared" si="64"/>
        <v>0</v>
      </c>
      <c r="B275" s="64">
        <v>2443</v>
      </c>
      <c r="C275" s="64" t="s">
        <v>9</v>
      </c>
      <c r="D275" s="64">
        <v>4</v>
      </c>
      <c r="E275" s="64">
        <v>3</v>
      </c>
      <c r="F275" s="71" t="s">
        <v>251</v>
      </c>
      <c r="G275" s="64"/>
      <c r="H275" s="22"/>
      <c r="I275" s="22"/>
      <c r="J275" s="22"/>
      <c r="K275" s="22"/>
      <c r="L275" s="22"/>
      <c r="M275" s="22"/>
      <c r="N275" s="22"/>
      <c r="O275" s="2" t="s">
        <v>875</v>
      </c>
      <c r="S275" s="222">
        <f t="shared" si="59"/>
        <v>0</v>
      </c>
      <c r="Y275" s="64"/>
      <c r="Z275" s="163">
        <f t="shared" si="60"/>
        <v>0</v>
      </c>
      <c r="AA275" s="163">
        <f t="shared" si="61"/>
        <v>0</v>
      </c>
      <c r="AB275" s="163">
        <f t="shared" si="62"/>
        <v>0</v>
      </c>
      <c r="AG275" s="163">
        <f t="shared" si="65"/>
        <v>0</v>
      </c>
      <c r="AH275" s="163">
        <f t="shared" si="66"/>
        <v>0</v>
      </c>
      <c r="AI275" s="163">
        <f t="shared" si="67"/>
        <v>0</v>
      </c>
      <c r="AK275" s="163">
        <f t="shared" si="58"/>
        <v>0</v>
      </c>
    </row>
    <row r="276" spans="1:37" ht="40.5">
      <c r="A276" s="163">
        <f t="shared" si="64"/>
        <v>0</v>
      </c>
      <c r="B276" s="64"/>
      <c r="C276" s="64"/>
      <c r="D276" s="64"/>
      <c r="E276" s="64"/>
      <c r="F276" s="71" t="s">
        <v>176</v>
      </c>
      <c r="G276" s="64"/>
      <c r="H276" s="22"/>
      <c r="I276" s="22"/>
      <c r="J276" s="22"/>
      <c r="K276" s="22"/>
      <c r="L276" s="22"/>
      <c r="M276" s="22"/>
      <c r="N276" s="22"/>
      <c r="O276" s="2" t="s">
        <v>875</v>
      </c>
      <c r="S276" s="222">
        <f t="shared" si="59"/>
        <v>0</v>
      </c>
      <c r="Y276" s="64"/>
      <c r="Z276" s="163">
        <f t="shared" si="60"/>
        <v>0</v>
      </c>
      <c r="AA276" s="163">
        <f t="shared" si="61"/>
        <v>0</v>
      </c>
      <c r="AB276" s="163">
        <f t="shared" si="62"/>
        <v>0</v>
      </c>
      <c r="AG276" s="163">
        <f t="shared" si="65"/>
        <v>0</v>
      </c>
      <c r="AH276" s="163">
        <f t="shared" si="66"/>
        <v>0</v>
      </c>
      <c r="AI276" s="163">
        <f t="shared" si="67"/>
        <v>0</v>
      </c>
      <c r="AK276" s="163">
        <f t="shared" si="58"/>
        <v>0</v>
      </c>
    </row>
    <row r="277" spans="1:37">
      <c r="A277" s="163">
        <f t="shared" si="64"/>
        <v>0</v>
      </c>
      <c r="B277" s="64"/>
      <c r="C277" s="64"/>
      <c r="D277" s="64"/>
      <c r="E277" s="64"/>
      <c r="F277" s="71" t="s">
        <v>177</v>
      </c>
      <c r="G277" s="64"/>
      <c r="H277" s="22"/>
      <c r="I277" s="22"/>
      <c r="J277" s="22"/>
      <c r="K277" s="22"/>
      <c r="L277" s="22"/>
      <c r="M277" s="22"/>
      <c r="N277" s="22"/>
      <c r="O277" s="2" t="s">
        <v>875</v>
      </c>
      <c r="S277" s="222">
        <f t="shared" si="59"/>
        <v>0</v>
      </c>
      <c r="Y277" s="64"/>
      <c r="Z277" s="163">
        <f t="shared" si="60"/>
        <v>0</v>
      </c>
      <c r="AA277" s="163">
        <f t="shared" si="61"/>
        <v>0</v>
      </c>
      <c r="AB277" s="163">
        <f t="shared" si="62"/>
        <v>0</v>
      </c>
      <c r="AG277" s="163">
        <f t="shared" si="65"/>
        <v>0</v>
      </c>
      <c r="AH277" s="163">
        <f t="shared" si="66"/>
        <v>0</v>
      </c>
      <c r="AI277" s="163">
        <f t="shared" si="67"/>
        <v>0</v>
      </c>
      <c r="AK277" s="163">
        <f t="shared" ref="AK277:AK340" si="68">+I277-AJ277</f>
        <v>0</v>
      </c>
    </row>
    <row r="278" spans="1:37">
      <c r="A278" s="163">
        <f t="shared" si="64"/>
        <v>0</v>
      </c>
      <c r="B278" s="64"/>
      <c r="C278" s="64"/>
      <c r="D278" s="64"/>
      <c r="E278" s="64"/>
      <c r="F278" s="71" t="s">
        <v>177</v>
      </c>
      <c r="G278" s="64"/>
      <c r="H278" s="22"/>
      <c r="I278" s="22"/>
      <c r="J278" s="22"/>
      <c r="K278" s="22"/>
      <c r="L278" s="22"/>
      <c r="M278" s="22"/>
      <c r="N278" s="22"/>
      <c r="O278" s="2" t="s">
        <v>875</v>
      </c>
      <c r="S278" s="222">
        <f t="shared" ref="S278:S341" si="69">+K278-P278</f>
        <v>0</v>
      </c>
      <c r="Y278" s="64"/>
      <c r="Z278" s="163">
        <f t="shared" si="60"/>
        <v>0</v>
      </c>
      <c r="AA278" s="163">
        <f t="shared" si="61"/>
        <v>0</v>
      </c>
      <c r="AB278" s="163">
        <f t="shared" si="62"/>
        <v>0</v>
      </c>
      <c r="AG278" s="163">
        <f t="shared" si="65"/>
        <v>0</v>
      </c>
      <c r="AH278" s="163">
        <f t="shared" si="66"/>
        <v>0</v>
      </c>
      <c r="AI278" s="163">
        <f t="shared" si="67"/>
        <v>0</v>
      </c>
      <c r="AK278" s="163">
        <f t="shared" si="68"/>
        <v>0</v>
      </c>
    </row>
    <row r="279" spans="1:37">
      <c r="A279" s="163">
        <f t="shared" si="64"/>
        <v>2254375.295892769</v>
      </c>
      <c r="B279" s="64">
        <v>2450</v>
      </c>
      <c r="C279" s="64" t="s">
        <v>9</v>
      </c>
      <c r="D279" s="64">
        <v>5</v>
      </c>
      <c r="E279" s="64">
        <v>0</v>
      </c>
      <c r="F279" s="71" t="s">
        <v>252</v>
      </c>
      <c r="G279" s="64"/>
      <c r="H279" s="22">
        <f t="shared" ref="H279:N279" si="70">H281+H290+H294+H302</f>
        <v>2254375.295892769</v>
      </c>
      <c r="I279" s="22">
        <f t="shared" si="70"/>
        <v>330000</v>
      </c>
      <c r="J279" s="22">
        <f t="shared" si="70"/>
        <v>1924375.295892769</v>
      </c>
      <c r="K279" s="22">
        <f t="shared" si="70"/>
        <v>0</v>
      </c>
      <c r="L279" s="22">
        <f t="shared" si="70"/>
        <v>0</v>
      </c>
      <c r="M279" s="22">
        <f t="shared" si="70"/>
        <v>0</v>
      </c>
      <c r="N279" s="22">
        <f t="shared" si="70"/>
        <v>2254375.295892769</v>
      </c>
      <c r="O279" s="2" t="s">
        <v>875</v>
      </c>
      <c r="S279" s="222">
        <f t="shared" si="69"/>
        <v>0</v>
      </c>
      <c r="Y279" s="64"/>
      <c r="Z279" s="163">
        <f t="shared" si="60"/>
        <v>0</v>
      </c>
      <c r="AA279" s="163">
        <f t="shared" si="61"/>
        <v>0</v>
      </c>
      <c r="AB279" s="163">
        <f t="shared" si="62"/>
        <v>0</v>
      </c>
      <c r="AG279" s="163">
        <f t="shared" si="65"/>
        <v>0</v>
      </c>
      <c r="AH279" s="163">
        <f t="shared" si="66"/>
        <v>0</v>
      </c>
      <c r="AI279" s="163">
        <f t="shared" si="67"/>
        <v>2254375.295892769</v>
      </c>
      <c r="AJ279" s="2">
        <v>314477.2</v>
      </c>
      <c r="AK279" s="163">
        <f t="shared" si="68"/>
        <v>15522.799999999988</v>
      </c>
    </row>
    <row r="280" spans="1:37" ht="51.75" customHeight="1">
      <c r="A280" s="163">
        <f t="shared" si="64"/>
        <v>0</v>
      </c>
      <c r="B280" s="64"/>
      <c r="C280" s="64"/>
      <c r="D280" s="64"/>
      <c r="E280" s="64"/>
      <c r="F280" s="71" t="s">
        <v>155</v>
      </c>
      <c r="G280" s="64"/>
      <c r="H280" s="22"/>
      <c r="I280" s="22"/>
      <c r="J280" s="22"/>
      <c r="K280" s="22"/>
      <c r="L280" s="22"/>
      <c r="M280" s="22"/>
      <c r="N280" s="22"/>
      <c r="O280" s="2" t="s">
        <v>875</v>
      </c>
      <c r="S280" s="222">
        <f t="shared" si="69"/>
        <v>0</v>
      </c>
      <c r="Y280" s="64"/>
      <c r="Z280" s="163">
        <f t="shared" ref="Z280:Z343" si="71">+K280+V280</f>
        <v>0</v>
      </c>
      <c r="AA280" s="163">
        <f t="shared" ref="AA280:AA343" si="72">+L280+W280</f>
        <v>0</v>
      </c>
      <c r="AB280" s="163">
        <f t="shared" ref="AB280:AB343" si="73">+M280+X280</f>
        <v>0</v>
      </c>
      <c r="AG280" s="163">
        <f t="shared" si="65"/>
        <v>0</v>
      </c>
      <c r="AH280" s="163">
        <f t="shared" si="66"/>
        <v>0</v>
      </c>
      <c r="AI280" s="163">
        <f t="shared" si="67"/>
        <v>0</v>
      </c>
      <c r="AK280" s="163">
        <f t="shared" si="68"/>
        <v>0</v>
      </c>
    </row>
    <row r="281" spans="1:37">
      <c r="A281" s="163">
        <f t="shared" si="64"/>
        <v>2254375.295892769</v>
      </c>
      <c r="B281" s="64">
        <v>2451</v>
      </c>
      <c r="C281" s="64" t="s">
        <v>9</v>
      </c>
      <c r="D281" s="64">
        <v>5</v>
      </c>
      <c r="E281" s="64">
        <v>1</v>
      </c>
      <c r="F281" s="71" t="s">
        <v>253</v>
      </c>
      <c r="G281" s="64"/>
      <c r="H281" s="22">
        <f>H283+H284+H285+H286+H287+H288</f>
        <v>2254375.295892769</v>
      </c>
      <c r="I281" s="22">
        <f t="shared" ref="I281:N281" si="74">I283+I284+I285+I286+I287+I288</f>
        <v>330000</v>
      </c>
      <c r="J281" s="22">
        <f t="shared" si="74"/>
        <v>1924375.295892769</v>
      </c>
      <c r="K281" s="22">
        <f t="shared" si="74"/>
        <v>0</v>
      </c>
      <c r="L281" s="22">
        <f t="shared" si="74"/>
        <v>0</v>
      </c>
      <c r="M281" s="22">
        <f t="shared" si="74"/>
        <v>0</v>
      </c>
      <c r="N281" s="22">
        <f t="shared" si="74"/>
        <v>2254375.295892769</v>
      </c>
      <c r="O281" s="2" t="s">
        <v>875</v>
      </c>
      <c r="S281" s="222">
        <f t="shared" si="69"/>
        <v>0</v>
      </c>
      <c r="Y281" s="64"/>
      <c r="Z281" s="163">
        <f t="shared" si="71"/>
        <v>0</v>
      </c>
      <c r="AA281" s="163">
        <f t="shared" si="72"/>
        <v>0</v>
      </c>
      <c r="AB281" s="163">
        <f t="shared" si="73"/>
        <v>0</v>
      </c>
      <c r="AG281" s="163">
        <f t="shared" si="65"/>
        <v>0</v>
      </c>
      <c r="AH281" s="163">
        <f t="shared" si="66"/>
        <v>0</v>
      </c>
      <c r="AI281" s="163">
        <f t="shared" si="67"/>
        <v>2254375.295892769</v>
      </c>
      <c r="AJ281" s="2">
        <v>314477.2</v>
      </c>
      <c r="AK281" s="163">
        <f t="shared" si="68"/>
        <v>15522.799999999988</v>
      </c>
    </row>
    <row r="282" spans="1:37" ht="40.5">
      <c r="A282" s="163">
        <f t="shared" si="64"/>
        <v>0</v>
      </c>
      <c r="B282" s="64"/>
      <c r="C282" s="64"/>
      <c r="D282" s="64"/>
      <c r="E282" s="64"/>
      <c r="F282" s="71" t="s">
        <v>176</v>
      </c>
      <c r="G282" s="64"/>
      <c r="H282" s="22"/>
      <c r="I282" s="22"/>
      <c r="J282" s="22"/>
      <c r="K282" s="22"/>
      <c r="L282" s="22"/>
      <c r="M282" s="22"/>
      <c r="N282" s="22"/>
      <c r="O282" s="2" t="s">
        <v>875</v>
      </c>
      <c r="S282" s="222">
        <f t="shared" si="69"/>
        <v>0</v>
      </c>
      <c r="Y282" s="64"/>
      <c r="Z282" s="163">
        <f t="shared" si="71"/>
        <v>0</v>
      </c>
      <c r="AA282" s="163">
        <f t="shared" si="72"/>
        <v>0</v>
      </c>
      <c r="AB282" s="163">
        <f t="shared" si="73"/>
        <v>0</v>
      </c>
      <c r="AG282" s="163">
        <f t="shared" si="65"/>
        <v>0</v>
      </c>
      <c r="AH282" s="163">
        <f t="shared" si="66"/>
        <v>0</v>
      </c>
      <c r="AI282" s="163">
        <f t="shared" si="67"/>
        <v>0</v>
      </c>
      <c r="AK282" s="163">
        <f t="shared" si="68"/>
        <v>0</v>
      </c>
    </row>
    <row r="283" spans="1:37">
      <c r="A283" s="163">
        <f t="shared" si="64"/>
        <v>30000</v>
      </c>
      <c r="B283" s="64"/>
      <c r="C283" s="64"/>
      <c r="D283" s="64"/>
      <c r="E283" s="64"/>
      <c r="F283" s="71" t="s">
        <v>546</v>
      </c>
      <c r="G283" s="64">
        <v>4239</v>
      </c>
      <c r="H283" s="22">
        <f t="shared" ref="H283:H288" si="75">SUM(I283:J283)</f>
        <v>30000</v>
      </c>
      <c r="I283" s="22">
        <v>30000</v>
      </c>
      <c r="J283" s="22"/>
      <c r="K283" s="154"/>
      <c r="L283" s="154"/>
      <c r="M283" s="154"/>
      <c r="N283" s="154">
        <f t="shared" ref="N283:N288" si="76">+H283</f>
        <v>30000</v>
      </c>
      <c r="O283" s="2" t="s">
        <v>875</v>
      </c>
      <c r="P283" s="2">
        <v>4477.2</v>
      </c>
      <c r="S283" s="222">
        <f t="shared" si="69"/>
        <v>-4477.2</v>
      </c>
      <c r="V283" s="2">
        <v>4477.2</v>
      </c>
      <c r="W283" s="2">
        <v>4477.2</v>
      </c>
      <c r="X283" s="2">
        <v>4477.2</v>
      </c>
      <c r="Y283" s="64">
        <v>4239</v>
      </c>
      <c r="Z283" s="163">
        <f t="shared" si="71"/>
        <v>4477.2</v>
      </c>
      <c r="AA283" s="163">
        <f t="shared" si="72"/>
        <v>4477.2</v>
      </c>
      <c r="AB283" s="163">
        <f t="shared" si="73"/>
        <v>4477.2</v>
      </c>
      <c r="AG283" s="163">
        <f t="shared" si="65"/>
        <v>0</v>
      </c>
      <c r="AH283" s="163">
        <f t="shared" si="66"/>
        <v>0</v>
      </c>
      <c r="AI283" s="163">
        <f t="shared" si="67"/>
        <v>30000</v>
      </c>
      <c r="AJ283" s="2">
        <v>19477.2</v>
      </c>
      <c r="AK283" s="163">
        <f t="shared" si="68"/>
        <v>10522.8</v>
      </c>
    </row>
    <row r="284" spans="1:37">
      <c r="A284" s="163">
        <f t="shared" si="64"/>
        <v>250000</v>
      </c>
      <c r="B284" s="64"/>
      <c r="C284" s="64"/>
      <c r="D284" s="64"/>
      <c r="E284" s="64"/>
      <c r="F284" s="71" t="s">
        <v>547</v>
      </c>
      <c r="G284" s="64">
        <v>4251</v>
      </c>
      <c r="H284" s="22">
        <f t="shared" si="75"/>
        <v>250000</v>
      </c>
      <c r="I284" s="22">
        <v>250000</v>
      </c>
      <c r="J284" s="22"/>
      <c r="K284" s="154"/>
      <c r="L284" s="154"/>
      <c r="M284" s="154"/>
      <c r="N284" s="154">
        <f t="shared" si="76"/>
        <v>250000</v>
      </c>
      <c r="O284" s="2" t="s">
        <v>875</v>
      </c>
      <c r="S284" s="222">
        <f t="shared" si="69"/>
        <v>0</v>
      </c>
      <c r="Y284" s="64">
        <v>4251</v>
      </c>
      <c r="Z284" s="163">
        <f t="shared" si="71"/>
        <v>0</v>
      </c>
      <c r="AA284" s="163">
        <f t="shared" si="72"/>
        <v>0</v>
      </c>
      <c r="AB284" s="163">
        <f t="shared" si="73"/>
        <v>0</v>
      </c>
      <c r="AG284" s="163">
        <f t="shared" si="65"/>
        <v>0</v>
      </c>
      <c r="AH284" s="163">
        <f t="shared" si="66"/>
        <v>0</v>
      </c>
      <c r="AI284" s="163">
        <f t="shared" si="67"/>
        <v>250000</v>
      </c>
      <c r="AJ284" s="2">
        <v>215000</v>
      </c>
      <c r="AK284" s="163">
        <f t="shared" si="68"/>
        <v>35000</v>
      </c>
    </row>
    <row r="285" spans="1:37">
      <c r="A285" s="163">
        <f t="shared" si="64"/>
        <v>50000</v>
      </c>
      <c r="B285" s="64"/>
      <c r="C285" s="64"/>
      <c r="D285" s="64"/>
      <c r="E285" s="64"/>
      <c r="F285" s="71" t="s">
        <v>168</v>
      </c>
      <c r="G285" s="64">
        <v>4269</v>
      </c>
      <c r="H285" s="22">
        <f t="shared" si="75"/>
        <v>50000</v>
      </c>
      <c r="I285" s="22">
        <v>50000</v>
      </c>
      <c r="J285" s="22"/>
      <c r="K285" s="154"/>
      <c r="L285" s="154"/>
      <c r="M285" s="154"/>
      <c r="N285" s="154">
        <f t="shared" si="76"/>
        <v>50000</v>
      </c>
      <c r="O285" s="2" t="s">
        <v>875</v>
      </c>
      <c r="S285" s="222">
        <f t="shared" si="69"/>
        <v>0</v>
      </c>
      <c r="Y285" s="64">
        <v>4269</v>
      </c>
      <c r="Z285" s="163">
        <f t="shared" si="71"/>
        <v>0</v>
      </c>
      <c r="AA285" s="163">
        <f t="shared" si="72"/>
        <v>0</v>
      </c>
      <c r="AB285" s="163">
        <f t="shared" si="73"/>
        <v>0</v>
      </c>
      <c r="AG285" s="163">
        <f t="shared" si="65"/>
        <v>0</v>
      </c>
      <c r="AH285" s="163">
        <f t="shared" si="66"/>
        <v>0</v>
      </c>
      <c r="AI285" s="163">
        <f t="shared" si="67"/>
        <v>50000</v>
      </c>
      <c r="AJ285" s="2">
        <v>80000</v>
      </c>
      <c r="AK285" s="163">
        <f t="shared" si="68"/>
        <v>-30000</v>
      </c>
    </row>
    <row r="286" spans="1:37">
      <c r="A286" s="163">
        <f t="shared" si="64"/>
        <v>1329375.295892769</v>
      </c>
      <c r="B286" s="64"/>
      <c r="C286" s="64"/>
      <c r="D286" s="64"/>
      <c r="E286" s="64"/>
      <c r="F286" s="71" t="s">
        <v>592</v>
      </c>
      <c r="G286" s="64">
        <v>5113</v>
      </c>
      <c r="H286" s="22">
        <f t="shared" si="75"/>
        <v>1329375.295892769</v>
      </c>
      <c r="I286" s="22"/>
      <c r="J286" s="22">
        <v>1329375.295892769</v>
      </c>
      <c r="K286" s="154"/>
      <c r="L286" s="154"/>
      <c r="M286" s="154"/>
      <c r="N286" s="154">
        <f t="shared" si="76"/>
        <v>1329375.295892769</v>
      </c>
      <c r="O286" s="2" t="s">
        <v>875</v>
      </c>
      <c r="P286" s="2">
        <v>3784.5709999999999</v>
      </c>
      <c r="S286" s="222">
        <f t="shared" si="69"/>
        <v>-3784.5709999999999</v>
      </c>
      <c r="V286" s="2">
        <v>3784.5709999999999</v>
      </c>
      <c r="W286" s="2">
        <v>3784.5709999999999</v>
      </c>
      <c r="X286" s="2">
        <v>3784.5709999999999</v>
      </c>
      <c r="Y286" s="64">
        <v>5113</v>
      </c>
      <c r="Z286" s="163">
        <f t="shared" si="71"/>
        <v>3784.5709999999999</v>
      </c>
      <c r="AA286" s="163">
        <f t="shared" si="72"/>
        <v>3784.5709999999999</v>
      </c>
      <c r="AB286" s="163">
        <f t="shared" si="73"/>
        <v>3784.5709999999999</v>
      </c>
      <c r="AG286" s="163">
        <f t="shared" si="65"/>
        <v>0</v>
      </c>
      <c r="AH286" s="163">
        <f t="shared" si="66"/>
        <v>0</v>
      </c>
      <c r="AI286" s="163">
        <f t="shared" si="67"/>
        <v>1329375.295892769</v>
      </c>
      <c r="AK286" s="163">
        <f t="shared" si="68"/>
        <v>0</v>
      </c>
    </row>
    <row r="287" spans="1:37">
      <c r="A287" s="163">
        <f t="shared" si="64"/>
        <v>500000</v>
      </c>
      <c r="B287" s="64"/>
      <c r="C287" s="64"/>
      <c r="D287" s="64"/>
      <c r="E287" s="64"/>
      <c r="F287" s="73" t="s">
        <v>173</v>
      </c>
      <c r="G287" s="64" t="s">
        <v>93</v>
      </c>
      <c r="H287" s="22">
        <f t="shared" si="75"/>
        <v>500000</v>
      </c>
      <c r="I287" s="22"/>
      <c r="J287" s="22">
        <v>500000</v>
      </c>
      <c r="K287" s="154"/>
      <c r="L287" s="154"/>
      <c r="M287" s="154"/>
      <c r="N287" s="154">
        <f t="shared" si="76"/>
        <v>500000</v>
      </c>
      <c r="O287" s="2" t="s">
        <v>875</v>
      </c>
      <c r="S287" s="222">
        <f t="shared" si="69"/>
        <v>0</v>
      </c>
      <c r="Y287" s="64" t="s">
        <v>93</v>
      </c>
      <c r="Z287" s="163">
        <f t="shared" si="71"/>
        <v>0</v>
      </c>
      <c r="AA287" s="163">
        <f t="shared" si="72"/>
        <v>0</v>
      </c>
      <c r="AB287" s="163">
        <f t="shared" si="73"/>
        <v>0</v>
      </c>
      <c r="AG287" s="163">
        <f t="shared" si="65"/>
        <v>0</v>
      </c>
      <c r="AH287" s="163">
        <f t="shared" si="66"/>
        <v>0</v>
      </c>
      <c r="AI287" s="163">
        <f t="shared" si="67"/>
        <v>500000</v>
      </c>
      <c r="AK287" s="163">
        <f t="shared" si="68"/>
        <v>0</v>
      </c>
    </row>
    <row r="288" spans="1:37">
      <c r="A288" s="163">
        <f t="shared" si="64"/>
        <v>95000</v>
      </c>
      <c r="B288" s="64"/>
      <c r="C288" s="64"/>
      <c r="D288" s="64"/>
      <c r="E288" s="64"/>
      <c r="F288" s="73" t="s">
        <v>754</v>
      </c>
      <c r="G288" s="64" t="s">
        <v>99</v>
      </c>
      <c r="H288" s="22">
        <f t="shared" si="75"/>
        <v>95000</v>
      </c>
      <c r="I288" s="22"/>
      <c r="J288" s="22">
        <v>95000</v>
      </c>
      <c r="K288" s="154"/>
      <c r="L288" s="154"/>
      <c r="M288" s="154"/>
      <c r="N288" s="154">
        <f t="shared" si="76"/>
        <v>95000</v>
      </c>
      <c r="O288" s="2" t="s">
        <v>875</v>
      </c>
      <c r="P288" s="2">
        <v>275.5</v>
      </c>
      <c r="R288" s="163"/>
      <c r="S288" s="222">
        <f t="shared" si="69"/>
        <v>-275.5</v>
      </c>
      <c r="V288" s="2">
        <v>275.5</v>
      </c>
      <c r="W288" s="2">
        <v>275.5</v>
      </c>
      <c r="X288" s="2">
        <v>275.5</v>
      </c>
      <c r="Y288" s="64" t="s">
        <v>99</v>
      </c>
      <c r="Z288" s="163">
        <f t="shared" si="71"/>
        <v>275.5</v>
      </c>
      <c r="AA288" s="163">
        <f t="shared" si="72"/>
        <v>275.5</v>
      </c>
      <c r="AB288" s="163">
        <f t="shared" si="73"/>
        <v>275.5</v>
      </c>
      <c r="AG288" s="163">
        <f t="shared" si="65"/>
        <v>0</v>
      </c>
      <c r="AH288" s="163">
        <f t="shared" si="66"/>
        <v>0</v>
      </c>
      <c r="AI288" s="163">
        <f t="shared" si="67"/>
        <v>95000</v>
      </c>
      <c r="AK288" s="163">
        <f t="shared" si="68"/>
        <v>0</v>
      </c>
    </row>
    <row r="289" spans="1:37">
      <c r="A289" s="163">
        <f t="shared" si="64"/>
        <v>0</v>
      </c>
      <c r="B289" s="64"/>
      <c r="C289" s="64"/>
      <c r="D289" s="64"/>
      <c r="E289" s="64"/>
      <c r="F289" s="73" t="s">
        <v>177</v>
      </c>
      <c r="G289" s="64"/>
      <c r="H289" s="22"/>
      <c r="I289" s="22"/>
      <c r="J289" s="22"/>
      <c r="K289" s="22"/>
      <c r="L289" s="22"/>
      <c r="M289" s="22"/>
      <c r="N289" s="22"/>
      <c r="O289" s="2" t="s">
        <v>875</v>
      </c>
      <c r="S289" s="222">
        <f t="shared" si="69"/>
        <v>0</v>
      </c>
      <c r="Y289" s="64"/>
      <c r="Z289" s="163">
        <f t="shared" si="71"/>
        <v>0</v>
      </c>
      <c r="AA289" s="163">
        <f t="shared" si="72"/>
        <v>0</v>
      </c>
      <c r="AB289" s="163">
        <f t="shared" si="73"/>
        <v>0</v>
      </c>
      <c r="AG289" s="163">
        <f t="shared" si="65"/>
        <v>0</v>
      </c>
      <c r="AH289" s="163">
        <f t="shared" si="66"/>
        <v>0</v>
      </c>
      <c r="AI289" s="163">
        <f t="shared" si="67"/>
        <v>0</v>
      </c>
      <c r="AK289" s="163">
        <f t="shared" si="68"/>
        <v>0</v>
      </c>
    </row>
    <row r="290" spans="1:37">
      <c r="A290" s="163">
        <f t="shared" si="64"/>
        <v>0</v>
      </c>
      <c r="B290" s="64">
        <v>2452</v>
      </c>
      <c r="C290" s="64" t="s">
        <v>9</v>
      </c>
      <c r="D290" s="64">
        <v>5</v>
      </c>
      <c r="E290" s="64">
        <v>2</v>
      </c>
      <c r="F290" s="71" t="s">
        <v>254</v>
      </c>
      <c r="G290" s="64"/>
      <c r="H290" s="22"/>
      <c r="I290" s="22"/>
      <c r="J290" s="22"/>
      <c r="K290" s="22"/>
      <c r="L290" s="22"/>
      <c r="M290" s="22"/>
      <c r="N290" s="22"/>
      <c r="O290" s="2" t="s">
        <v>875</v>
      </c>
      <c r="S290" s="222">
        <f t="shared" si="69"/>
        <v>0</v>
      </c>
      <c r="Y290" s="64"/>
      <c r="Z290" s="163">
        <f t="shared" si="71"/>
        <v>0</v>
      </c>
      <c r="AA290" s="163">
        <f t="shared" si="72"/>
        <v>0</v>
      </c>
      <c r="AB290" s="163">
        <f t="shared" si="73"/>
        <v>0</v>
      </c>
      <c r="AG290" s="163">
        <f t="shared" si="65"/>
        <v>0</v>
      </c>
      <c r="AH290" s="163">
        <f t="shared" si="66"/>
        <v>0</v>
      </c>
      <c r="AI290" s="163">
        <f t="shared" si="67"/>
        <v>0</v>
      </c>
      <c r="AK290" s="163">
        <f t="shared" si="68"/>
        <v>0</v>
      </c>
    </row>
    <row r="291" spans="1:37" ht="40.5">
      <c r="A291" s="163">
        <f t="shared" si="64"/>
        <v>0</v>
      </c>
      <c r="B291" s="64"/>
      <c r="C291" s="64"/>
      <c r="D291" s="64"/>
      <c r="E291" s="64"/>
      <c r="F291" s="71" t="s">
        <v>176</v>
      </c>
      <c r="G291" s="64"/>
      <c r="H291" s="22"/>
      <c r="I291" s="22"/>
      <c r="J291" s="22"/>
      <c r="K291" s="22"/>
      <c r="L291" s="22"/>
      <c r="M291" s="22"/>
      <c r="N291" s="22"/>
      <c r="O291" s="2" t="s">
        <v>875</v>
      </c>
      <c r="S291" s="222">
        <f t="shared" si="69"/>
        <v>0</v>
      </c>
      <c r="Y291" s="64"/>
      <c r="Z291" s="163">
        <f t="shared" si="71"/>
        <v>0</v>
      </c>
      <c r="AA291" s="163">
        <f t="shared" si="72"/>
        <v>0</v>
      </c>
      <c r="AB291" s="163">
        <f t="shared" si="73"/>
        <v>0</v>
      </c>
      <c r="AG291" s="163">
        <f t="shared" si="65"/>
        <v>0</v>
      </c>
      <c r="AH291" s="163">
        <f t="shared" si="66"/>
        <v>0</v>
      </c>
      <c r="AI291" s="163">
        <f t="shared" si="67"/>
        <v>0</v>
      </c>
      <c r="AK291" s="163">
        <f t="shared" si="68"/>
        <v>0</v>
      </c>
    </row>
    <row r="292" spans="1:37">
      <c r="A292" s="163">
        <f t="shared" si="64"/>
        <v>0</v>
      </c>
      <c r="B292" s="64"/>
      <c r="C292" s="64"/>
      <c r="D292" s="64"/>
      <c r="E292" s="64"/>
      <c r="F292" s="71" t="s">
        <v>177</v>
      </c>
      <c r="G292" s="64"/>
      <c r="H292" s="22"/>
      <c r="I292" s="22"/>
      <c r="J292" s="22"/>
      <c r="K292" s="22"/>
      <c r="L292" s="22"/>
      <c r="M292" s="22"/>
      <c r="N292" s="22"/>
      <c r="O292" s="2" t="s">
        <v>875</v>
      </c>
      <c r="Q292" s="163"/>
      <c r="S292" s="222">
        <f t="shared" si="69"/>
        <v>0</v>
      </c>
      <c r="Y292" s="64"/>
      <c r="Z292" s="163">
        <f t="shared" si="71"/>
        <v>0</v>
      </c>
      <c r="AA292" s="163">
        <f t="shared" si="72"/>
        <v>0</v>
      </c>
      <c r="AB292" s="163">
        <f t="shared" si="73"/>
        <v>0</v>
      </c>
      <c r="AG292" s="163">
        <f t="shared" si="65"/>
        <v>0</v>
      </c>
      <c r="AH292" s="163">
        <f t="shared" si="66"/>
        <v>0</v>
      </c>
      <c r="AI292" s="163">
        <f t="shared" si="67"/>
        <v>0</v>
      </c>
      <c r="AK292" s="163">
        <f t="shared" si="68"/>
        <v>0</v>
      </c>
    </row>
    <row r="293" spans="1:37" ht="53.25" customHeight="1">
      <c r="A293" s="163">
        <f t="shared" si="64"/>
        <v>0</v>
      </c>
      <c r="B293" s="64"/>
      <c r="C293" s="64"/>
      <c r="D293" s="64"/>
      <c r="E293" s="64"/>
      <c r="F293" s="71" t="s">
        <v>177</v>
      </c>
      <c r="G293" s="64"/>
      <c r="H293" s="22"/>
      <c r="I293" s="22"/>
      <c r="J293" s="22"/>
      <c r="K293" s="22"/>
      <c r="L293" s="22"/>
      <c r="M293" s="22"/>
      <c r="N293" s="22"/>
      <c r="O293" s="2" t="s">
        <v>875</v>
      </c>
      <c r="S293" s="222">
        <f t="shared" si="69"/>
        <v>0</v>
      </c>
      <c r="Y293" s="64"/>
      <c r="Z293" s="163">
        <f t="shared" si="71"/>
        <v>0</v>
      </c>
      <c r="AA293" s="163">
        <f t="shared" si="72"/>
        <v>0</v>
      </c>
      <c r="AB293" s="163">
        <f t="shared" si="73"/>
        <v>0</v>
      </c>
      <c r="AG293" s="163">
        <f t="shared" si="65"/>
        <v>0</v>
      </c>
      <c r="AH293" s="163">
        <f t="shared" si="66"/>
        <v>0</v>
      </c>
      <c r="AI293" s="163">
        <f t="shared" si="67"/>
        <v>0</v>
      </c>
      <c r="AK293" s="163">
        <f t="shared" si="68"/>
        <v>0</v>
      </c>
    </row>
    <row r="294" spans="1:37">
      <c r="A294" s="163">
        <f t="shared" si="64"/>
        <v>0</v>
      </c>
      <c r="B294" s="64">
        <v>2453</v>
      </c>
      <c r="C294" s="64" t="s">
        <v>9</v>
      </c>
      <c r="D294" s="64">
        <v>5</v>
      </c>
      <c r="E294" s="64">
        <v>3</v>
      </c>
      <c r="F294" s="71" t="s">
        <v>255</v>
      </c>
      <c r="G294" s="64"/>
      <c r="H294" s="22"/>
      <c r="I294" s="22"/>
      <c r="J294" s="22"/>
      <c r="K294" s="22"/>
      <c r="L294" s="22"/>
      <c r="M294" s="22"/>
      <c r="N294" s="22"/>
      <c r="O294" s="2" t="s">
        <v>875</v>
      </c>
      <c r="S294" s="222">
        <f t="shared" si="69"/>
        <v>0</v>
      </c>
      <c r="Y294" s="64"/>
      <c r="Z294" s="163">
        <f t="shared" si="71"/>
        <v>0</v>
      </c>
      <c r="AA294" s="163">
        <f t="shared" si="72"/>
        <v>0</v>
      </c>
      <c r="AB294" s="163">
        <f t="shared" si="73"/>
        <v>0</v>
      </c>
      <c r="AG294" s="163">
        <f t="shared" si="65"/>
        <v>0</v>
      </c>
      <c r="AH294" s="163">
        <f t="shared" si="66"/>
        <v>0</v>
      </c>
      <c r="AI294" s="163">
        <f t="shared" si="67"/>
        <v>0</v>
      </c>
      <c r="AK294" s="163">
        <f t="shared" si="68"/>
        <v>0</v>
      </c>
    </row>
    <row r="295" spans="1:37" ht="40.5">
      <c r="A295" s="163">
        <f t="shared" si="64"/>
        <v>0</v>
      </c>
      <c r="B295" s="64"/>
      <c r="C295" s="64"/>
      <c r="D295" s="64"/>
      <c r="E295" s="64"/>
      <c r="F295" s="71" t="s">
        <v>176</v>
      </c>
      <c r="G295" s="64"/>
      <c r="H295" s="22"/>
      <c r="I295" s="22"/>
      <c r="J295" s="22"/>
      <c r="K295" s="22"/>
      <c r="L295" s="22"/>
      <c r="M295" s="22"/>
      <c r="N295" s="22"/>
      <c r="O295" s="2" t="s">
        <v>875</v>
      </c>
      <c r="S295" s="222">
        <f t="shared" si="69"/>
        <v>0</v>
      </c>
      <c r="Y295" s="64"/>
      <c r="Z295" s="163">
        <f t="shared" si="71"/>
        <v>0</v>
      </c>
      <c r="AA295" s="163">
        <f t="shared" si="72"/>
        <v>0</v>
      </c>
      <c r="AB295" s="163">
        <f t="shared" si="73"/>
        <v>0</v>
      </c>
      <c r="AG295" s="163">
        <f t="shared" si="65"/>
        <v>0</v>
      </c>
      <c r="AH295" s="163">
        <f t="shared" si="66"/>
        <v>0</v>
      </c>
      <c r="AI295" s="163">
        <f t="shared" si="67"/>
        <v>0</v>
      </c>
      <c r="AK295" s="163">
        <f t="shared" si="68"/>
        <v>0</v>
      </c>
    </row>
    <row r="296" spans="1:37">
      <c r="A296" s="163">
        <f t="shared" si="64"/>
        <v>0</v>
      </c>
      <c r="B296" s="64"/>
      <c r="C296" s="64"/>
      <c r="D296" s="64"/>
      <c r="E296" s="64"/>
      <c r="F296" s="71" t="s">
        <v>177</v>
      </c>
      <c r="G296" s="64"/>
      <c r="H296" s="22"/>
      <c r="I296" s="22"/>
      <c r="J296" s="22"/>
      <c r="K296" s="22"/>
      <c r="L296" s="22"/>
      <c r="M296" s="22"/>
      <c r="N296" s="22"/>
      <c r="O296" s="2" t="s">
        <v>875</v>
      </c>
      <c r="S296" s="222">
        <f t="shared" si="69"/>
        <v>0</v>
      </c>
      <c r="Y296" s="64"/>
      <c r="Z296" s="163">
        <f t="shared" si="71"/>
        <v>0</v>
      </c>
      <c r="AA296" s="163">
        <f t="shared" si="72"/>
        <v>0</v>
      </c>
      <c r="AB296" s="163">
        <f t="shared" si="73"/>
        <v>0</v>
      </c>
      <c r="AG296" s="163">
        <f t="shared" si="65"/>
        <v>0</v>
      </c>
      <c r="AH296" s="163">
        <f t="shared" si="66"/>
        <v>0</v>
      </c>
      <c r="AI296" s="163">
        <f t="shared" si="67"/>
        <v>0</v>
      </c>
      <c r="AK296" s="163">
        <f t="shared" si="68"/>
        <v>0</v>
      </c>
    </row>
    <row r="297" spans="1:37" ht="52.5" customHeight="1">
      <c r="A297" s="163">
        <f t="shared" si="64"/>
        <v>0</v>
      </c>
      <c r="B297" s="64"/>
      <c r="C297" s="64"/>
      <c r="D297" s="64"/>
      <c r="E297" s="64"/>
      <c r="F297" s="71" t="s">
        <v>177</v>
      </c>
      <c r="G297" s="64"/>
      <c r="H297" s="22"/>
      <c r="I297" s="22"/>
      <c r="J297" s="22"/>
      <c r="K297" s="22"/>
      <c r="L297" s="22"/>
      <c r="M297" s="22"/>
      <c r="N297" s="22"/>
      <c r="O297" s="2" t="s">
        <v>875</v>
      </c>
      <c r="S297" s="222">
        <f t="shared" si="69"/>
        <v>0</v>
      </c>
      <c r="Y297" s="64"/>
      <c r="Z297" s="163">
        <f t="shared" si="71"/>
        <v>0</v>
      </c>
      <c r="AA297" s="163">
        <f t="shared" si="72"/>
        <v>0</v>
      </c>
      <c r="AB297" s="163">
        <f t="shared" si="73"/>
        <v>0</v>
      </c>
      <c r="AG297" s="163">
        <f t="shared" si="65"/>
        <v>0</v>
      </c>
      <c r="AH297" s="163">
        <f t="shared" si="66"/>
        <v>0</v>
      </c>
      <c r="AI297" s="163">
        <f t="shared" si="67"/>
        <v>0</v>
      </c>
      <c r="AK297" s="163">
        <f t="shared" si="68"/>
        <v>0</v>
      </c>
    </row>
    <row r="298" spans="1:37">
      <c r="A298" s="163">
        <f t="shared" si="64"/>
        <v>0</v>
      </c>
      <c r="B298" s="64">
        <v>2454</v>
      </c>
      <c r="C298" s="64" t="s">
        <v>9</v>
      </c>
      <c r="D298" s="64">
        <v>5</v>
      </c>
      <c r="E298" s="64">
        <v>4</v>
      </c>
      <c r="F298" s="71" t="s">
        <v>256</v>
      </c>
      <c r="G298" s="64"/>
      <c r="H298" s="22"/>
      <c r="I298" s="22"/>
      <c r="J298" s="22"/>
      <c r="K298" s="22"/>
      <c r="L298" s="22"/>
      <c r="M298" s="22"/>
      <c r="N298" s="22"/>
      <c r="O298" s="2" t="s">
        <v>875</v>
      </c>
      <c r="S298" s="222">
        <f t="shared" si="69"/>
        <v>0</v>
      </c>
      <c r="Y298" s="64"/>
      <c r="Z298" s="163">
        <f t="shared" si="71"/>
        <v>0</v>
      </c>
      <c r="AA298" s="163">
        <f t="shared" si="72"/>
        <v>0</v>
      </c>
      <c r="AB298" s="163">
        <f t="shared" si="73"/>
        <v>0</v>
      </c>
      <c r="AG298" s="163">
        <f t="shared" si="65"/>
        <v>0</v>
      </c>
      <c r="AH298" s="163">
        <f t="shared" si="66"/>
        <v>0</v>
      </c>
      <c r="AI298" s="163">
        <f t="shared" si="67"/>
        <v>0</v>
      </c>
      <c r="AK298" s="163">
        <f t="shared" si="68"/>
        <v>0</v>
      </c>
    </row>
    <row r="299" spans="1:37" ht="40.5">
      <c r="A299" s="163">
        <f t="shared" si="64"/>
        <v>0</v>
      </c>
      <c r="B299" s="64"/>
      <c r="C299" s="64"/>
      <c r="D299" s="64"/>
      <c r="E299" s="64"/>
      <c r="F299" s="71" t="s">
        <v>176</v>
      </c>
      <c r="G299" s="64"/>
      <c r="H299" s="22"/>
      <c r="I299" s="22"/>
      <c r="J299" s="22"/>
      <c r="K299" s="22"/>
      <c r="L299" s="22"/>
      <c r="M299" s="22"/>
      <c r="N299" s="22"/>
      <c r="O299" s="2" t="s">
        <v>875</v>
      </c>
      <c r="S299" s="222">
        <f t="shared" si="69"/>
        <v>0</v>
      </c>
      <c r="Y299" s="64"/>
      <c r="Z299" s="163">
        <f t="shared" si="71"/>
        <v>0</v>
      </c>
      <c r="AA299" s="163">
        <f t="shared" si="72"/>
        <v>0</v>
      </c>
      <c r="AB299" s="163">
        <f t="shared" si="73"/>
        <v>0</v>
      </c>
      <c r="AG299" s="163">
        <f t="shared" si="65"/>
        <v>0</v>
      </c>
      <c r="AH299" s="163">
        <f t="shared" si="66"/>
        <v>0</v>
      </c>
      <c r="AI299" s="163">
        <f t="shared" si="67"/>
        <v>0</v>
      </c>
      <c r="AK299" s="163">
        <f t="shared" si="68"/>
        <v>0</v>
      </c>
    </row>
    <row r="300" spans="1:37">
      <c r="A300" s="163">
        <f t="shared" si="64"/>
        <v>0</v>
      </c>
      <c r="B300" s="64"/>
      <c r="C300" s="64"/>
      <c r="D300" s="64"/>
      <c r="E300" s="64"/>
      <c r="F300" s="71" t="s">
        <v>177</v>
      </c>
      <c r="G300" s="64"/>
      <c r="H300" s="22"/>
      <c r="I300" s="22"/>
      <c r="J300" s="22"/>
      <c r="K300" s="22"/>
      <c r="L300" s="22"/>
      <c r="M300" s="22"/>
      <c r="N300" s="22"/>
      <c r="O300" s="2" t="s">
        <v>875</v>
      </c>
      <c r="S300" s="222">
        <f t="shared" si="69"/>
        <v>0</v>
      </c>
      <c r="Y300" s="64"/>
      <c r="Z300" s="163">
        <f t="shared" si="71"/>
        <v>0</v>
      </c>
      <c r="AA300" s="163">
        <f t="shared" si="72"/>
        <v>0</v>
      </c>
      <c r="AB300" s="163">
        <f t="shared" si="73"/>
        <v>0</v>
      </c>
      <c r="AG300" s="163">
        <f t="shared" si="65"/>
        <v>0</v>
      </c>
      <c r="AH300" s="163">
        <f t="shared" si="66"/>
        <v>0</v>
      </c>
      <c r="AI300" s="163">
        <f t="shared" si="67"/>
        <v>0</v>
      </c>
      <c r="AK300" s="163">
        <f t="shared" si="68"/>
        <v>0</v>
      </c>
    </row>
    <row r="301" spans="1:37" ht="51" customHeight="1">
      <c r="A301" s="163">
        <f t="shared" si="64"/>
        <v>0</v>
      </c>
      <c r="B301" s="64"/>
      <c r="C301" s="64"/>
      <c r="D301" s="64"/>
      <c r="E301" s="64"/>
      <c r="F301" s="71" t="s">
        <v>177</v>
      </c>
      <c r="G301" s="64"/>
      <c r="H301" s="22"/>
      <c r="I301" s="22"/>
      <c r="J301" s="22"/>
      <c r="K301" s="22"/>
      <c r="L301" s="22"/>
      <c r="M301" s="22"/>
      <c r="N301" s="22"/>
      <c r="O301" s="2" t="s">
        <v>875</v>
      </c>
      <c r="S301" s="222">
        <f t="shared" si="69"/>
        <v>0</v>
      </c>
      <c r="Y301" s="64"/>
      <c r="Z301" s="163">
        <f t="shared" si="71"/>
        <v>0</v>
      </c>
      <c r="AA301" s="163">
        <f t="shared" si="72"/>
        <v>0</v>
      </c>
      <c r="AB301" s="163">
        <f t="shared" si="73"/>
        <v>0</v>
      </c>
      <c r="AG301" s="163">
        <f t="shared" si="65"/>
        <v>0</v>
      </c>
      <c r="AH301" s="163">
        <f t="shared" si="66"/>
        <v>0</v>
      </c>
      <c r="AI301" s="163">
        <f t="shared" si="67"/>
        <v>0</v>
      </c>
      <c r="AK301" s="163">
        <f t="shared" si="68"/>
        <v>0</v>
      </c>
    </row>
    <row r="302" spans="1:37">
      <c r="A302" s="163">
        <f t="shared" si="64"/>
        <v>0</v>
      </c>
      <c r="B302" s="64">
        <v>2455</v>
      </c>
      <c r="C302" s="64" t="s">
        <v>9</v>
      </c>
      <c r="D302" s="64">
        <v>5</v>
      </c>
      <c r="E302" s="64">
        <v>5</v>
      </c>
      <c r="F302" s="71" t="s">
        <v>257</v>
      </c>
      <c r="G302" s="64"/>
      <c r="H302" s="22"/>
      <c r="I302" s="22"/>
      <c r="J302" s="22"/>
      <c r="K302" s="22"/>
      <c r="L302" s="22"/>
      <c r="M302" s="22"/>
      <c r="N302" s="22"/>
      <c r="O302" s="2" t="s">
        <v>875</v>
      </c>
      <c r="S302" s="222">
        <f t="shared" si="69"/>
        <v>0</v>
      </c>
      <c r="Y302" s="64"/>
      <c r="Z302" s="163">
        <f t="shared" si="71"/>
        <v>0</v>
      </c>
      <c r="AA302" s="163">
        <f t="shared" si="72"/>
        <v>0</v>
      </c>
      <c r="AB302" s="163">
        <f t="shared" si="73"/>
        <v>0</v>
      </c>
      <c r="AG302" s="163">
        <f t="shared" si="65"/>
        <v>0</v>
      </c>
      <c r="AH302" s="163">
        <f t="shared" si="66"/>
        <v>0</v>
      </c>
      <c r="AI302" s="163">
        <f t="shared" si="67"/>
        <v>0</v>
      </c>
      <c r="AK302" s="163">
        <f t="shared" si="68"/>
        <v>0</v>
      </c>
    </row>
    <row r="303" spans="1:37" ht="40.5">
      <c r="A303" s="163">
        <f t="shared" si="64"/>
        <v>0</v>
      </c>
      <c r="B303" s="64"/>
      <c r="C303" s="64"/>
      <c r="D303" s="64"/>
      <c r="E303" s="64"/>
      <c r="F303" s="71" t="s">
        <v>176</v>
      </c>
      <c r="G303" s="64"/>
      <c r="H303" s="22"/>
      <c r="I303" s="22"/>
      <c r="J303" s="22"/>
      <c r="K303" s="22"/>
      <c r="L303" s="22"/>
      <c r="M303" s="22"/>
      <c r="N303" s="22"/>
      <c r="O303" s="2" t="s">
        <v>875</v>
      </c>
      <c r="S303" s="222">
        <f t="shared" si="69"/>
        <v>0</v>
      </c>
      <c r="Y303" s="64"/>
      <c r="Z303" s="163">
        <f t="shared" si="71"/>
        <v>0</v>
      </c>
      <c r="AA303" s="163">
        <f t="shared" si="72"/>
        <v>0</v>
      </c>
      <c r="AB303" s="163">
        <f t="shared" si="73"/>
        <v>0</v>
      </c>
      <c r="AG303" s="163">
        <f t="shared" si="65"/>
        <v>0</v>
      </c>
      <c r="AH303" s="163">
        <f t="shared" si="66"/>
        <v>0</v>
      </c>
      <c r="AI303" s="163">
        <f t="shared" si="67"/>
        <v>0</v>
      </c>
      <c r="AK303" s="163">
        <f t="shared" si="68"/>
        <v>0</v>
      </c>
    </row>
    <row r="304" spans="1:37">
      <c r="A304" s="163">
        <f t="shared" si="64"/>
        <v>0</v>
      </c>
      <c r="B304" s="64"/>
      <c r="C304" s="64"/>
      <c r="D304" s="64"/>
      <c r="E304" s="64"/>
      <c r="F304" s="71" t="s">
        <v>177</v>
      </c>
      <c r="G304" s="64"/>
      <c r="H304" s="22"/>
      <c r="I304" s="22"/>
      <c r="J304" s="22"/>
      <c r="K304" s="22"/>
      <c r="L304" s="22"/>
      <c r="M304" s="22"/>
      <c r="N304" s="22"/>
      <c r="O304" s="2" t="s">
        <v>875</v>
      </c>
      <c r="S304" s="222">
        <f t="shared" si="69"/>
        <v>0</v>
      </c>
      <c r="Y304" s="64"/>
      <c r="Z304" s="163">
        <f t="shared" si="71"/>
        <v>0</v>
      </c>
      <c r="AA304" s="163">
        <f t="shared" si="72"/>
        <v>0</v>
      </c>
      <c r="AB304" s="163">
        <f t="shared" si="73"/>
        <v>0</v>
      </c>
      <c r="AG304" s="163">
        <f t="shared" si="65"/>
        <v>0</v>
      </c>
      <c r="AH304" s="163">
        <f t="shared" si="66"/>
        <v>0</v>
      </c>
      <c r="AI304" s="163">
        <f t="shared" si="67"/>
        <v>0</v>
      </c>
      <c r="AK304" s="163">
        <f t="shared" si="68"/>
        <v>0</v>
      </c>
    </row>
    <row r="305" spans="1:37">
      <c r="A305" s="163">
        <f t="shared" si="64"/>
        <v>0</v>
      </c>
      <c r="B305" s="64"/>
      <c r="C305" s="64"/>
      <c r="D305" s="64"/>
      <c r="E305" s="64"/>
      <c r="F305" s="71" t="s">
        <v>177</v>
      </c>
      <c r="G305" s="64"/>
      <c r="H305" s="22"/>
      <c r="I305" s="22"/>
      <c r="J305" s="22"/>
      <c r="K305" s="22"/>
      <c r="L305" s="22"/>
      <c r="M305" s="22"/>
      <c r="N305" s="22"/>
      <c r="O305" s="2" t="s">
        <v>875</v>
      </c>
      <c r="S305" s="222">
        <f t="shared" si="69"/>
        <v>0</v>
      </c>
      <c r="Y305" s="64"/>
      <c r="Z305" s="163">
        <f t="shared" si="71"/>
        <v>0</v>
      </c>
      <c r="AA305" s="163">
        <f t="shared" si="72"/>
        <v>0</v>
      </c>
      <c r="AB305" s="163">
        <f t="shared" si="73"/>
        <v>0</v>
      </c>
      <c r="AG305" s="163">
        <f t="shared" si="65"/>
        <v>0</v>
      </c>
      <c r="AH305" s="163">
        <f t="shared" si="66"/>
        <v>0</v>
      </c>
      <c r="AI305" s="163">
        <f t="shared" si="67"/>
        <v>0</v>
      </c>
      <c r="AK305" s="163">
        <f t="shared" si="68"/>
        <v>0</v>
      </c>
    </row>
    <row r="306" spans="1:37">
      <c r="A306" s="163">
        <f t="shared" si="64"/>
        <v>0</v>
      </c>
      <c r="B306" s="64">
        <v>2460</v>
      </c>
      <c r="C306" s="64" t="s">
        <v>9</v>
      </c>
      <c r="D306" s="64">
        <v>6</v>
      </c>
      <c r="E306" s="64">
        <v>0</v>
      </c>
      <c r="F306" s="71" t="s">
        <v>258</v>
      </c>
      <c r="G306" s="64"/>
      <c r="H306" s="22"/>
      <c r="I306" s="22"/>
      <c r="J306" s="22"/>
      <c r="K306" s="22"/>
      <c r="L306" s="22"/>
      <c r="M306" s="22"/>
      <c r="N306" s="22"/>
      <c r="O306" s="2" t="s">
        <v>875</v>
      </c>
      <c r="S306" s="222">
        <f t="shared" si="69"/>
        <v>0</v>
      </c>
      <c r="Y306" s="64"/>
      <c r="Z306" s="163">
        <f t="shared" si="71"/>
        <v>0</v>
      </c>
      <c r="AA306" s="163">
        <f t="shared" si="72"/>
        <v>0</v>
      </c>
      <c r="AB306" s="163">
        <f t="shared" si="73"/>
        <v>0</v>
      </c>
      <c r="AG306" s="163">
        <f t="shared" si="65"/>
        <v>0</v>
      </c>
      <c r="AH306" s="163">
        <f t="shared" si="66"/>
        <v>0</v>
      </c>
      <c r="AI306" s="163">
        <f t="shared" si="67"/>
        <v>0</v>
      </c>
      <c r="AK306" s="163">
        <f t="shared" si="68"/>
        <v>0</v>
      </c>
    </row>
    <row r="307" spans="1:37" ht="52.5" customHeight="1">
      <c r="A307" s="163">
        <f t="shared" si="64"/>
        <v>0</v>
      </c>
      <c r="B307" s="64"/>
      <c r="C307" s="64"/>
      <c r="D307" s="64"/>
      <c r="E307" s="64"/>
      <c r="F307" s="71" t="s">
        <v>155</v>
      </c>
      <c r="G307" s="64"/>
      <c r="H307" s="22"/>
      <c r="I307" s="22"/>
      <c r="J307" s="22"/>
      <c r="K307" s="22"/>
      <c r="L307" s="22"/>
      <c r="M307" s="22"/>
      <c r="N307" s="22"/>
      <c r="O307" s="2" t="s">
        <v>875</v>
      </c>
      <c r="S307" s="222">
        <f t="shared" si="69"/>
        <v>0</v>
      </c>
      <c r="Y307" s="64"/>
      <c r="Z307" s="163">
        <f t="shared" si="71"/>
        <v>0</v>
      </c>
      <c r="AA307" s="163">
        <f t="shared" si="72"/>
        <v>0</v>
      </c>
      <c r="AB307" s="163">
        <f t="shared" si="73"/>
        <v>0</v>
      </c>
      <c r="AG307" s="163">
        <f t="shared" si="65"/>
        <v>0</v>
      </c>
      <c r="AH307" s="163">
        <f t="shared" si="66"/>
        <v>0</v>
      </c>
      <c r="AI307" s="163">
        <f t="shared" si="67"/>
        <v>0</v>
      </c>
      <c r="AK307" s="163">
        <f t="shared" si="68"/>
        <v>0</v>
      </c>
    </row>
    <row r="308" spans="1:37">
      <c r="A308" s="163">
        <f t="shared" si="64"/>
        <v>0</v>
      </c>
      <c r="B308" s="64">
        <v>2461</v>
      </c>
      <c r="C308" s="64" t="s">
        <v>9</v>
      </c>
      <c r="D308" s="64">
        <v>6</v>
      </c>
      <c r="E308" s="64">
        <v>1</v>
      </c>
      <c r="F308" s="71" t="s">
        <v>259</v>
      </c>
      <c r="G308" s="64"/>
      <c r="H308" s="22"/>
      <c r="I308" s="22"/>
      <c r="J308" s="22"/>
      <c r="K308" s="22"/>
      <c r="L308" s="22"/>
      <c r="M308" s="22"/>
      <c r="N308" s="22"/>
      <c r="O308" s="2" t="s">
        <v>875</v>
      </c>
      <c r="S308" s="222">
        <f t="shared" si="69"/>
        <v>0</v>
      </c>
      <c r="Y308" s="64"/>
      <c r="Z308" s="163">
        <f t="shared" si="71"/>
        <v>0</v>
      </c>
      <c r="AA308" s="163">
        <f t="shared" si="72"/>
        <v>0</v>
      </c>
      <c r="AB308" s="163">
        <f t="shared" si="73"/>
        <v>0</v>
      </c>
      <c r="AG308" s="163">
        <f t="shared" si="65"/>
        <v>0</v>
      </c>
      <c r="AH308" s="163">
        <f t="shared" si="66"/>
        <v>0</v>
      </c>
      <c r="AI308" s="163">
        <f t="shared" si="67"/>
        <v>0</v>
      </c>
      <c r="AK308" s="163">
        <f t="shared" si="68"/>
        <v>0</v>
      </c>
    </row>
    <row r="309" spans="1:37" ht="40.5">
      <c r="A309" s="163">
        <f t="shared" si="64"/>
        <v>0</v>
      </c>
      <c r="B309" s="64"/>
      <c r="C309" s="64"/>
      <c r="D309" s="64"/>
      <c r="E309" s="64"/>
      <c r="F309" s="71" t="s">
        <v>176</v>
      </c>
      <c r="G309" s="64"/>
      <c r="H309" s="22"/>
      <c r="I309" s="22"/>
      <c r="J309" s="22"/>
      <c r="K309" s="22"/>
      <c r="L309" s="22"/>
      <c r="M309" s="22"/>
      <c r="N309" s="22"/>
      <c r="O309" s="2" t="s">
        <v>875</v>
      </c>
      <c r="S309" s="222">
        <f t="shared" si="69"/>
        <v>0</v>
      </c>
      <c r="Y309" s="64"/>
      <c r="Z309" s="163">
        <f t="shared" si="71"/>
        <v>0</v>
      </c>
      <c r="AA309" s="163">
        <f t="shared" si="72"/>
        <v>0</v>
      </c>
      <c r="AB309" s="163">
        <f t="shared" si="73"/>
        <v>0</v>
      </c>
      <c r="AG309" s="163">
        <f t="shared" si="65"/>
        <v>0</v>
      </c>
      <c r="AH309" s="163">
        <f t="shared" si="66"/>
        <v>0</v>
      </c>
      <c r="AI309" s="163">
        <f t="shared" si="67"/>
        <v>0</v>
      </c>
      <c r="AK309" s="163">
        <f t="shared" si="68"/>
        <v>0</v>
      </c>
    </row>
    <row r="310" spans="1:37">
      <c r="A310" s="163">
        <f t="shared" si="64"/>
        <v>0</v>
      </c>
      <c r="B310" s="64"/>
      <c r="C310" s="64"/>
      <c r="D310" s="64"/>
      <c r="E310" s="64"/>
      <c r="F310" s="71" t="s">
        <v>177</v>
      </c>
      <c r="G310" s="64"/>
      <c r="H310" s="22"/>
      <c r="I310" s="22"/>
      <c r="J310" s="22"/>
      <c r="K310" s="22"/>
      <c r="L310" s="22"/>
      <c r="M310" s="22"/>
      <c r="N310" s="22"/>
      <c r="O310" s="2" t="s">
        <v>875</v>
      </c>
      <c r="S310" s="222">
        <f t="shared" si="69"/>
        <v>0</v>
      </c>
      <c r="Y310" s="64"/>
      <c r="Z310" s="163">
        <f t="shared" si="71"/>
        <v>0</v>
      </c>
      <c r="AA310" s="163">
        <f t="shared" si="72"/>
        <v>0</v>
      </c>
      <c r="AB310" s="163">
        <f t="shared" si="73"/>
        <v>0</v>
      </c>
      <c r="AG310" s="163">
        <f t="shared" si="65"/>
        <v>0</v>
      </c>
      <c r="AH310" s="163">
        <f t="shared" si="66"/>
        <v>0</v>
      </c>
      <c r="AI310" s="163">
        <f t="shared" si="67"/>
        <v>0</v>
      </c>
      <c r="AK310" s="163">
        <f t="shared" si="68"/>
        <v>0</v>
      </c>
    </row>
    <row r="311" spans="1:37">
      <c r="A311" s="163">
        <f t="shared" si="64"/>
        <v>0</v>
      </c>
      <c r="B311" s="64"/>
      <c r="C311" s="64"/>
      <c r="D311" s="64"/>
      <c r="E311" s="64"/>
      <c r="F311" s="71" t="s">
        <v>177</v>
      </c>
      <c r="G311" s="64"/>
      <c r="H311" s="22"/>
      <c r="I311" s="22"/>
      <c r="J311" s="22"/>
      <c r="K311" s="22"/>
      <c r="L311" s="22"/>
      <c r="M311" s="22"/>
      <c r="N311" s="22"/>
      <c r="O311" s="2" t="s">
        <v>875</v>
      </c>
      <c r="S311" s="222">
        <f t="shared" si="69"/>
        <v>0</v>
      </c>
      <c r="Y311" s="64"/>
      <c r="Z311" s="163">
        <f t="shared" si="71"/>
        <v>0</v>
      </c>
      <c r="AA311" s="163">
        <f t="shared" si="72"/>
        <v>0</v>
      </c>
      <c r="AB311" s="163">
        <f t="shared" si="73"/>
        <v>0</v>
      </c>
      <c r="AG311" s="163">
        <f t="shared" si="65"/>
        <v>0</v>
      </c>
      <c r="AH311" s="163">
        <f t="shared" si="66"/>
        <v>0</v>
      </c>
      <c r="AI311" s="163">
        <f t="shared" si="67"/>
        <v>0</v>
      </c>
      <c r="AK311" s="163">
        <f t="shared" si="68"/>
        <v>0</v>
      </c>
    </row>
    <row r="312" spans="1:37">
      <c r="A312" s="163">
        <f t="shared" si="64"/>
        <v>0</v>
      </c>
      <c r="B312" s="64">
        <v>2470</v>
      </c>
      <c r="C312" s="64" t="s">
        <v>9</v>
      </c>
      <c r="D312" s="64">
        <v>7</v>
      </c>
      <c r="E312" s="64">
        <v>0</v>
      </c>
      <c r="F312" s="71" t="s">
        <v>260</v>
      </c>
      <c r="G312" s="64"/>
      <c r="H312" s="22"/>
      <c r="I312" s="22"/>
      <c r="J312" s="22"/>
      <c r="K312" s="22"/>
      <c r="L312" s="22"/>
      <c r="M312" s="22"/>
      <c r="N312" s="22"/>
      <c r="O312" s="2" t="s">
        <v>875</v>
      </c>
      <c r="S312" s="222">
        <f t="shared" si="69"/>
        <v>0</v>
      </c>
      <c r="Y312" s="64"/>
      <c r="Z312" s="163">
        <f t="shared" si="71"/>
        <v>0</v>
      </c>
      <c r="AA312" s="163">
        <f t="shared" si="72"/>
        <v>0</v>
      </c>
      <c r="AB312" s="163">
        <f t="shared" si="73"/>
        <v>0</v>
      </c>
      <c r="AG312" s="163">
        <f t="shared" si="65"/>
        <v>0</v>
      </c>
      <c r="AH312" s="163">
        <f t="shared" si="66"/>
        <v>0</v>
      </c>
      <c r="AI312" s="163">
        <f t="shared" si="67"/>
        <v>0</v>
      </c>
      <c r="AK312" s="163">
        <f t="shared" si="68"/>
        <v>0</v>
      </c>
    </row>
    <row r="313" spans="1:37" ht="52.5" customHeight="1">
      <c r="A313" s="163">
        <f t="shared" si="64"/>
        <v>0</v>
      </c>
      <c r="B313" s="64"/>
      <c r="C313" s="64"/>
      <c r="D313" s="64"/>
      <c r="E313" s="64"/>
      <c r="F313" s="71" t="s">
        <v>155</v>
      </c>
      <c r="G313" s="64"/>
      <c r="H313" s="22"/>
      <c r="I313" s="22"/>
      <c r="J313" s="22"/>
      <c r="K313" s="22"/>
      <c r="L313" s="22"/>
      <c r="M313" s="22"/>
      <c r="N313" s="22"/>
      <c r="O313" s="2" t="s">
        <v>875</v>
      </c>
      <c r="S313" s="222">
        <f t="shared" si="69"/>
        <v>0</v>
      </c>
      <c r="Y313" s="64"/>
      <c r="Z313" s="163">
        <f t="shared" si="71"/>
        <v>0</v>
      </c>
      <c r="AA313" s="163">
        <f t="shared" si="72"/>
        <v>0</v>
      </c>
      <c r="AB313" s="163">
        <f t="shared" si="73"/>
        <v>0</v>
      </c>
      <c r="AG313" s="163">
        <f t="shared" si="65"/>
        <v>0</v>
      </c>
      <c r="AH313" s="163">
        <f t="shared" si="66"/>
        <v>0</v>
      </c>
      <c r="AI313" s="163">
        <f t="shared" si="67"/>
        <v>0</v>
      </c>
      <c r="AK313" s="163">
        <f t="shared" si="68"/>
        <v>0</v>
      </c>
    </row>
    <row r="314" spans="1:37" ht="27">
      <c r="A314" s="163">
        <f t="shared" si="64"/>
        <v>0</v>
      </c>
      <c r="B314" s="64">
        <v>2471</v>
      </c>
      <c r="C314" s="64" t="s">
        <v>9</v>
      </c>
      <c r="D314" s="64">
        <v>7</v>
      </c>
      <c r="E314" s="64">
        <v>1</v>
      </c>
      <c r="F314" s="71" t="s">
        <v>261</v>
      </c>
      <c r="G314" s="64"/>
      <c r="H314" s="22"/>
      <c r="I314" s="22"/>
      <c r="J314" s="22"/>
      <c r="K314" s="22"/>
      <c r="L314" s="22"/>
      <c r="M314" s="22"/>
      <c r="N314" s="22"/>
      <c r="O314" s="2" t="s">
        <v>875</v>
      </c>
      <c r="S314" s="222">
        <f t="shared" si="69"/>
        <v>0</v>
      </c>
      <c r="Y314" s="64"/>
      <c r="Z314" s="163">
        <f t="shared" si="71"/>
        <v>0</v>
      </c>
      <c r="AA314" s="163">
        <f t="shared" si="72"/>
        <v>0</v>
      </c>
      <c r="AB314" s="163">
        <f t="shared" si="73"/>
        <v>0</v>
      </c>
      <c r="AG314" s="163">
        <f t="shared" si="65"/>
        <v>0</v>
      </c>
      <c r="AH314" s="163">
        <f t="shared" si="66"/>
        <v>0</v>
      </c>
      <c r="AI314" s="163">
        <f t="shared" si="67"/>
        <v>0</v>
      </c>
      <c r="AK314" s="163">
        <f t="shared" si="68"/>
        <v>0</v>
      </c>
    </row>
    <row r="315" spans="1:37" ht="40.5">
      <c r="A315" s="163">
        <f t="shared" si="64"/>
        <v>0</v>
      </c>
      <c r="B315" s="64"/>
      <c r="C315" s="64"/>
      <c r="D315" s="64"/>
      <c r="E315" s="64"/>
      <c r="F315" s="71" t="s">
        <v>176</v>
      </c>
      <c r="G315" s="64"/>
      <c r="H315" s="22"/>
      <c r="I315" s="22"/>
      <c r="J315" s="22"/>
      <c r="K315" s="22"/>
      <c r="L315" s="22"/>
      <c r="M315" s="22"/>
      <c r="N315" s="22"/>
      <c r="O315" s="2" t="s">
        <v>875</v>
      </c>
      <c r="S315" s="222">
        <f t="shared" si="69"/>
        <v>0</v>
      </c>
      <c r="Y315" s="64"/>
      <c r="Z315" s="163">
        <f t="shared" si="71"/>
        <v>0</v>
      </c>
      <c r="AA315" s="163">
        <f t="shared" si="72"/>
        <v>0</v>
      </c>
      <c r="AB315" s="163">
        <f t="shared" si="73"/>
        <v>0</v>
      </c>
      <c r="AG315" s="163">
        <f t="shared" si="65"/>
        <v>0</v>
      </c>
      <c r="AH315" s="163">
        <f t="shared" si="66"/>
        <v>0</v>
      </c>
      <c r="AI315" s="163">
        <f t="shared" si="67"/>
        <v>0</v>
      </c>
      <c r="AK315" s="163">
        <f t="shared" si="68"/>
        <v>0</v>
      </c>
    </row>
    <row r="316" spans="1:37" ht="42" customHeight="1">
      <c r="A316" s="163">
        <f t="shared" si="64"/>
        <v>0</v>
      </c>
      <c r="B316" s="64"/>
      <c r="C316" s="64"/>
      <c r="D316" s="64"/>
      <c r="E316" s="64"/>
      <c r="F316" s="71" t="s">
        <v>177</v>
      </c>
      <c r="G316" s="64"/>
      <c r="H316" s="22"/>
      <c r="I316" s="22"/>
      <c r="J316" s="22"/>
      <c r="K316" s="22"/>
      <c r="L316" s="22"/>
      <c r="M316" s="22"/>
      <c r="N316" s="22"/>
      <c r="O316" s="2" t="s">
        <v>875</v>
      </c>
      <c r="S316" s="222">
        <f t="shared" si="69"/>
        <v>0</v>
      </c>
      <c r="Y316" s="64"/>
      <c r="Z316" s="163">
        <f t="shared" si="71"/>
        <v>0</v>
      </c>
      <c r="AA316" s="163">
        <f t="shared" si="72"/>
        <v>0</v>
      </c>
      <c r="AB316" s="163">
        <f t="shared" si="73"/>
        <v>0</v>
      </c>
      <c r="AG316" s="163">
        <f t="shared" si="65"/>
        <v>0</v>
      </c>
      <c r="AH316" s="163">
        <f t="shared" si="66"/>
        <v>0</v>
      </c>
      <c r="AI316" s="163">
        <f t="shared" si="67"/>
        <v>0</v>
      </c>
      <c r="AK316" s="163">
        <f t="shared" si="68"/>
        <v>0</v>
      </c>
    </row>
    <row r="317" spans="1:37" ht="51.75" customHeight="1">
      <c r="A317" s="163">
        <f t="shared" si="64"/>
        <v>0</v>
      </c>
      <c r="B317" s="64"/>
      <c r="C317" s="64"/>
      <c r="D317" s="64"/>
      <c r="E317" s="64"/>
      <c r="F317" s="71" t="s">
        <v>177</v>
      </c>
      <c r="G317" s="64"/>
      <c r="H317" s="22"/>
      <c r="I317" s="22"/>
      <c r="J317" s="22"/>
      <c r="K317" s="22"/>
      <c r="L317" s="22"/>
      <c r="M317" s="22"/>
      <c r="N317" s="22"/>
      <c r="O317" s="2" t="s">
        <v>875</v>
      </c>
      <c r="S317" s="222">
        <f t="shared" si="69"/>
        <v>0</v>
      </c>
      <c r="Y317" s="64"/>
      <c r="Z317" s="163">
        <f t="shared" si="71"/>
        <v>0</v>
      </c>
      <c r="AA317" s="163">
        <f t="shared" si="72"/>
        <v>0</v>
      </c>
      <c r="AB317" s="163">
        <f t="shared" si="73"/>
        <v>0</v>
      </c>
      <c r="AG317" s="163">
        <f t="shared" si="65"/>
        <v>0</v>
      </c>
      <c r="AH317" s="163">
        <f t="shared" si="66"/>
        <v>0</v>
      </c>
      <c r="AI317" s="163">
        <f t="shared" si="67"/>
        <v>0</v>
      </c>
      <c r="AK317" s="163">
        <f t="shared" si="68"/>
        <v>0</v>
      </c>
    </row>
    <row r="318" spans="1:37">
      <c r="A318" s="163">
        <f t="shared" si="64"/>
        <v>0</v>
      </c>
      <c r="B318" s="64">
        <v>2472</v>
      </c>
      <c r="C318" s="64" t="s">
        <v>9</v>
      </c>
      <c r="D318" s="64">
        <v>7</v>
      </c>
      <c r="E318" s="64">
        <v>2</v>
      </c>
      <c r="F318" s="71" t="s">
        <v>262</v>
      </c>
      <c r="G318" s="64"/>
      <c r="H318" s="22"/>
      <c r="I318" s="22"/>
      <c r="J318" s="22"/>
      <c r="K318" s="22"/>
      <c r="L318" s="22"/>
      <c r="M318" s="22"/>
      <c r="N318" s="22"/>
      <c r="O318" s="2" t="s">
        <v>875</v>
      </c>
      <c r="S318" s="222">
        <f t="shared" si="69"/>
        <v>0</v>
      </c>
      <c r="Y318" s="64"/>
      <c r="Z318" s="163">
        <f t="shared" si="71"/>
        <v>0</v>
      </c>
      <c r="AA318" s="163">
        <f t="shared" si="72"/>
        <v>0</v>
      </c>
      <c r="AB318" s="163">
        <f t="shared" si="73"/>
        <v>0</v>
      </c>
      <c r="AG318" s="163">
        <f t="shared" si="65"/>
        <v>0</v>
      </c>
      <c r="AH318" s="163">
        <f t="shared" si="66"/>
        <v>0</v>
      </c>
      <c r="AI318" s="163">
        <f t="shared" si="67"/>
        <v>0</v>
      </c>
      <c r="AK318" s="163">
        <f t="shared" si="68"/>
        <v>0</v>
      </c>
    </row>
    <row r="319" spans="1:37" ht="40.5">
      <c r="A319" s="163">
        <f t="shared" si="64"/>
        <v>0</v>
      </c>
      <c r="B319" s="64"/>
      <c r="C319" s="64"/>
      <c r="D319" s="64"/>
      <c r="E319" s="64"/>
      <c r="F319" s="71" t="s">
        <v>176</v>
      </c>
      <c r="G319" s="64"/>
      <c r="H319" s="22"/>
      <c r="I319" s="22"/>
      <c r="J319" s="22"/>
      <c r="K319" s="22"/>
      <c r="L319" s="22"/>
      <c r="M319" s="22"/>
      <c r="N319" s="22"/>
      <c r="O319" s="2" t="s">
        <v>875</v>
      </c>
      <c r="S319" s="222">
        <f t="shared" si="69"/>
        <v>0</v>
      </c>
      <c r="Y319" s="64"/>
      <c r="Z319" s="163">
        <f t="shared" si="71"/>
        <v>0</v>
      </c>
      <c r="AA319" s="163">
        <f t="shared" si="72"/>
        <v>0</v>
      </c>
      <c r="AB319" s="163">
        <f t="shared" si="73"/>
        <v>0</v>
      </c>
      <c r="AG319" s="163">
        <f t="shared" si="65"/>
        <v>0</v>
      </c>
      <c r="AH319" s="163">
        <f t="shared" si="66"/>
        <v>0</v>
      </c>
      <c r="AI319" s="163">
        <f t="shared" si="67"/>
        <v>0</v>
      </c>
      <c r="AK319" s="163">
        <f t="shared" si="68"/>
        <v>0</v>
      </c>
    </row>
    <row r="320" spans="1:37">
      <c r="A320" s="163">
        <f t="shared" si="64"/>
        <v>0</v>
      </c>
      <c r="B320" s="64"/>
      <c r="C320" s="64"/>
      <c r="D320" s="64"/>
      <c r="E320" s="64"/>
      <c r="F320" s="71" t="s">
        <v>177</v>
      </c>
      <c r="G320" s="64"/>
      <c r="H320" s="22"/>
      <c r="I320" s="22"/>
      <c r="J320" s="22"/>
      <c r="K320" s="22"/>
      <c r="L320" s="22"/>
      <c r="M320" s="22"/>
      <c r="N320" s="22"/>
      <c r="O320" s="2" t="s">
        <v>875</v>
      </c>
      <c r="S320" s="222">
        <f t="shared" si="69"/>
        <v>0</v>
      </c>
      <c r="Y320" s="64"/>
      <c r="Z320" s="163">
        <f t="shared" si="71"/>
        <v>0</v>
      </c>
      <c r="AA320" s="163">
        <f t="shared" si="72"/>
        <v>0</v>
      </c>
      <c r="AB320" s="163">
        <f t="shared" si="73"/>
        <v>0</v>
      </c>
      <c r="AG320" s="163">
        <f t="shared" si="65"/>
        <v>0</v>
      </c>
      <c r="AH320" s="163">
        <f t="shared" si="66"/>
        <v>0</v>
      </c>
      <c r="AI320" s="163">
        <f t="shared" si="67"/>
        <v>0</v>
      </c>
      <c r="AK320" s="163">
        <f t="shared" si="68"/>
        <v>0</v>
      </c>
    </row>
    <row r="321" spans="1:37" ht="51" customHeight="1">
      <c r="A321" s="163">
        <f t="shared" si="64"/>
        <v>0</v>
      </c>
      <c r="B321" s="64"/>
      <c r="C321" s="64"/>
      <c r="D321" s="64"/>
      <c r="E321" s="64"/>
      <c r="F321" s="71" t="s">
        <v>177</v>
      </c>
      <c r="G321" s="64"/>
      <c r="H321" s="22"/>
      <c r="I321" s="22"/>
      <c r="J321" s="22"/>
      <c r="K321" s="22"/>
      <c r="L321" s="22"/>
      <c r="M321" s="22"/>
      <c r="N321" s="22"/>
      <c r="O321" s="2" t="s">
        <v>875</v>
      </c>
      <c r="S321" s="222">
        <f t="shared" si="69"/>
        <v>0</v>
      </c>
      <c r="Y321" s="64"/>
      <c r="Z321" s="163">
        <f t="shared" si="71"/>
        <v>0</v>
      </c>
      <c r="AA321" s="163">
        <f t="shared" si="72"/>
        <v>0</v>
      </c>
      <c r="AB321" s="163">
        <f t="shared" si="73"/>
        <v>0</v>
      </c>
      <c r="AG321" s="163">
        <f t="shared" si="65"/>
        <v>0</v>
      </c>
      <c r="AH321" s="163">
        <f t="shared" si="66"/>
        <v>0</v>
      </c>
      <c r="AI321" s="163">
        <f t="shared" si="67"/>
        <v>0</v>
      </c>
      <c r="AK321" s="163">
        <f t="shared" si="68"/>
        <v>0</v>
      </c>
    </row>
    <row r="322" spans="1:37">
      <c r="A322" s="163">
        <f t="shared" si="64"/>
        <v>0</v>
      </c>
      <c r="B322" s="64">
        <v>2473</v>
      </c>
      <c r="C322" s="64" t="s">
        <v>9</v>
      </c>
      <c r="D322" s="64">
        <v>7</v>
      </c>
      <c r="E322" s="64">
        <v>3</v>
      </c>
      <c r="F322" s="71" t="s">
        <v>263</v>
      </c>
      <c r="G322" s="64"/>
      <c r="H322" s="22"/>
      <c r="I322" s="22"/>
      <c r="J322" s="22"/>
      <c r="K322" s="22"/>
      <c r="L322" s="22"/>
      <c r="M322" s="22"/>
      <c r="N322" s="22"/>
      <c r="O322" s="2" t="s">
        <v>875</v>
      </c>
      <c r="S322" s="222">
        <f t="shared" si="69"/>
        <v>0</v>
      </c>
      <c r="Y322" s="64"/>
      <c r="Z322" s="163">
        <f t="shared" si="71"/>
        <v>0</v>
      </c>
      <c r="AA322" s="163">
        <f t="shared" si="72"/>
        <v>0</v>
      </c>
      <c r="AB322" s="163">
        <f t="shared" si="73"/>
        <v>0</v>
      </c>
      <c r="AG322" s="163">
        <f t="shared" si="65"/>
        <v>0</v>
      </c>
      <c r="AH322" s="163">
        <f t="shared" si="66"/>
        <v>0</v>
      </c>
      <c r="AI322" s="163">
        <f t="shared" si="67"/>
        <v>0</v>
      </c>
      <c r="AK322" s="163">
        <f t="shared" si="68"/>
        <v>0</v>
      </c>
    </row>
    <row r="323" spans="1:37" ht="40.5">
      <c r="A323" s="163">
        <f t="shared" si="64"/>
        <v>0</v>
      </c>
      <c r="B323" s="64"/>
      <c r="C323" s="64"/>
      <c r="D323" s="64"/>
      <c r="E323" s="64"/>
      <c r="F323" s="71" t="s">
        <v>176</v>
      </c>
      <c r="G323" s="64"/>
      <c r="H323" s="22"/>
      <c r="I323" s="22"/>
      <c r="J323" s="22"/>
      <c r="K323" s="22"/>
      <c r="L323" s="22"/>
      <c r="M323" s="22"/>
      <c r="N323" s="22"/>
      <c r="O323" s="2" t="s">
        <v>875</v>
      </c>
      <c r="S323" s="222">
        <f t="shared" si="69"/>
        <v>0</v>
      </c>
      <c r="Y323" s="64"/>
      <c r="Z323" s="163">
        <f t="shared" si="71"/>
        <v>0</v>
      </c>
      <c r="AA323" s="163">
        <f t="shared" si="72"/>
        <v>0</v>
      </c>
      <c r="AB323" s="163">
        <f t="shared" si="73"/>
        <v>0</v>
      </c>
      <c r="AG323" s="163">
        <f t="shared" si="65"/>
        <v>0</v>
      </c>
      <c r="AH323" s="163">
        <f t="shared" si="66"/>
        <v>0</v>
      </c>
      <c r="AI323" s="163">
        <f t="shared" si="67"/>
        <v>0</v>
      </c>
      <c r="AK323" s="163">
        <f t="shared" si="68"/>
        <v>0</v>
      </c>
    </row>
    <row r="324" spans="1:37">
      <c r="A324" s="163">
        <f t="shared" si="64"/>
        <v>0</v>
      </c>
      <c r="B324" s="64"/>
      <c r="C324" s="64"/>
      <c r="D324" s="64"/>
      <c r="E324" s="64"/>
      <c r="F324" s="71" t="s">
        <v>177</v>
      </c>
      <c r="G324" s="64"/>
      <c r="H324" s="22"/>
      <c r="I324" s="22"/>
      <c r="J324" s="22"/>
      <c r="K324" s="22"/>
      <c r="L324" s="22"/>
      <c r="M324" s="22"/>
      <c r="N324" s="22"/>
      <c r="O324" s="2" t="s">
        <v>875</v>
      </c>
      <c r="S324" s="222">
        <f t="shared" si="69"/>
        <v>0</v>
      </c>
      <c r="Y324" s="64"/>
      <c r="Z324" s="163">
        <f t="shared" si="71"/>
        <v>0</v>
      </c>
      <c r="AA324" s="163">
        <f t="shared" si="72"/>
        <v>0</v>
      </c>
      <c r="AB324" s="163">
        <f t="shared" si="73"/>
        <v>0</v>
      </c>
      <c r="AG324" s="163">
        <f t="shared" si="65"/>
        <v>0</v>
      </c>
      <c r="AH324" s="163">
        <f t="shared" si="66"/>
        <v>0</v>
      </c>
      <c r="AI324" s="163">
        <f t="shared" si="67"/>
        <v>0</v>
      </c>
      <c r="AK324" s="163">
        <f t="shared" si="68"/>
        <v>0</v>
      </c>
    </row>
    <row r="325" spans="1:37" ht="51" customHeight="1">
      <c r="A325" s="163">
        <f t="shared" si="64"/>
        <v>0</v>
      </c>
      <c r="B325" s="64"/>
      <c r="C325" s="64"/>
      <c r="D325" s="64"/>
      <c r="E325" s="64"/>
      <c r="F325" s="71" t="s">
        <v>177</v>
      </c>
      <c r="G325" s="64"/>
      <c r="H325" s="22"/>
      <c r="I325" s="22"/>
      <c r="J325" s="22"/>
      <c r="K325" s="22"/>
      <c r="L325" s="22"/>
      <c r="M325" s="22"/>
      <c r="N325" s="22"/>
      <c r="O325" s="2" t="s">
        <v>875</v>
      </c>
      <c r="S325" s="222">
        <f t="shared" si="69"/>
        <v>0</v>
      </c>
      <c r="Y325" s="64"/>
      <c r="Z325" s="163">
        <f t="shared" si="71"/>
        <v>0</v>
      </c>
      <c r="AA325" s="163">
        <f t="shared" si="72"/>
        <v>0</v>
      </c>
      <c r="AB325" s="163">
        <f t="shared" si="73"/>
        <v>0</v>
      </c>
      <c r="AG325" s="163">
        <f t="shared" si="65"/>
        <v>0</v>
      </c>
      <c r="AH325" s="163">
        <f t="shared" si="66"/>
        <v>0</v>
      </c>
      <c r="AI325" s="163">
        <f t="shared" si="67"/>
        <v>0</v>
      </c>
      <c r="AK325" s="163">
        <f t="shared" si="68"/>
        <v>0</v>
      </c>
    </row>
    <row r="326" spans="1:37">
      <c r="A326" s="163">
        <f t="shared" si="64"/>
        <v>0</v>
      </c>
      <c r="B326" s="64">
        <v>2474</v>
      </c>
      <c r="C326" s="64" t="s">
        <v>9</v>
      </c>
      <c r="D326" s="64">
        <v>7</v>
      </c>
      <c r="E326" s="64">
        <v>4</v>
      </c>
      <c r="F326" s="71" t="s">
        <v>264</v>
      </c>
      <c r="G326" s="64"/>
      <c r="H326" s="22"/>
      <c r="I326" s="22"/>
      <c r="J326" s="22"/>
      <c r="K326" s="22"/>
      <c r="L326" s="22"/>
      <c r="M326" s="22"/>
      <c r="N326" s="22"/>
      <c r="O326" s="2" t="s">
        <v>875</v>
      </c>
      <c r="S326" s="222">
        <f t="shared" si="69"/>
        <v>0</v>
      </c>
      <c r="Y326" s="64"/>
      <c r="Z326" s="163">
        <f t="shared" si="71"/>
        <v>0</v>
      </c>
      <c r="AA326" s="163">
        <f t="shared" si="72"/>
        <v>0</v>
      </c>
      <c r="AB326" s="163">
        <f t="shared" si="73"/>
        <v>0</v>
      </c>
      <c r="AG326" s="163">
        <f t="shared" si="65"/>
        <v>0</v>
      </c>
      <c r="AH326" s="163">
        <f t="shared" si="66"/>
        <v>0</v>
      </c>
      <c r="AI326" s="163">
        <f t="shared" si="67"/>
        <v>0</v>
      </c>
      <c r="AK326" s="163">
        <f t="shared" si="68"/>
        <v>0</v>
      </c>
    </row>
    <row r="327" spans="1:37" ht="40.5">
      <c r="A327" s="163">
        <f t="shared" si="64"/>
        <v>0</v>
      </c>
      <c r="B327" s="64"/>
      <c r="C327" s="64"/>
      <c r="D327" s="64"/>
      <c r="E327" s="64"/>
      <c r="F327" s="71" t="s">
        <v>176</v>
      </c>
      <c r="G327" s="64"/>
      <c r="H327" s="22"/>
      <c r="I327" s="22"/>
      <c r="J327" s="22"/>
      <c r="K327" s="22"/>
      <c r="L327" s="22"/>
      <c r="M327" s="22"/>
      <c r="N327" s="22"/>
      <c r="O327" s="2" t="s">
        <v>875</v>
      </c>
      <c r="S327" s="222">
        <f t="shared" si="69"/>
        <v>0</v>
      </c>
      <c r="Y327" s="64"/>
      <c r="Z327" s="163">
        <f t="shared" si="71"/>
        <v>0</v>
      </c>
      <c r="AA327" s="163">
        <f t="shared" si="72"/>
        <v>0</v>
      </c>
      <c r="AB327" s="163">
        <f t="shared" si="73"/>
        <v>0</v>
      </c>
      <c r="AG327" s="163">
        <f t="shared" si="65"/>
        <v>0</v>
      </c>
      <c r="AH327" s="163">
        <f t="shared" si="66"/>
        <v>0</v>
      </c>
      <c r="AI327" s="163">
        <f t="shared" si="67"/>
        <v>0</v>
      </c>
      <c r="AK327" s="163">
        <f t="shared" si="68"/>
        <v>0</v>
      </c>
    </row>
    <row r="328" spans="1:37" ht="50.25" customHeight="1">
      <c r="A328" s="163">
        <f t="shared" si="64"/>
        <v>0</v>
      </c>
      <c r="B328" s="64"/>
      <c r="C328" s="64"/>
      <c r="D328" s="64"/>
      <c r="E328" s="64"/>
      <c r="F328" s="71" t="s">
        <v>177</v>
      </c>
      <c r="G328" s="64"/>
      <c r="H328" s="22"/>
      <c r="I328" s="22"/>
      <c r="J328" s="22"/>
      <c r="K328" s="22"/>
      <c r="L328" s="22"/>
      <c r="M328" s="22"/>
      <c r="N328" s="22"/>
      <c r="O328" s="2" t="s">
        <v>875</v>
      </c>
      <c r="S328" s="222">
        <f t="shared" si="69"/>
        <v>0</v>
      </c>
      <c r="Y328" s="64"/>
      <c r="Z328" s="163">
        <f t="shared" si="71"/>
        <v>0</v>
      </c>
      <c r="AA328" s="163">
        <f t="shared" si="72"/>
        <v>0</v>
      </c>
      <c r="AB328" s="163">
        <f t="shared" si="73"/>
        <v>0</v>
      </c>
      <c r="AG328" s="163">
        <f t="shared" si="65"/>
        <v>0</v>
      </c>
      <c r="AH328" s="163">
        <f t="shared" si="66"/>
        <v>0</v>
      </c>
      <c r="AI328" s="163">
        <f t="shared" si="67"/>
        <v>0</v>
      </c>
      <c r="AK328" s="163">
        <f t="shared" si="68"/>
        <v>0</v>
      </c>
    </row>
    <row r="329" spans="1:37">
      <c r="A329" s="163">
        <f t="shared" si="64"/>
        <v>0</v>
      </c>
      <c r="B329" s="64"/>
      <c r="C329" s="64"/>
      <c r="D329" s="64"/>
      <c r="E329" s="64"/>
      <c r="F329" s="71" t="s">
        <v>177</v>
      </c>
      <c r="G329" s="64"/>
      <c r="H329" s="22"/>
      <c r="I329" s="22"/>
      <c r="J329" s="22"/>
      <c r="K329" s="22"/>
      <c r="L329" s="22"/>
      <c r="M329" s="22"/>
      <c r="N329" s="22"/>
      <c r="O329" s="2" t="s">
        <v>875</v>
      </c>
      <c r="S329" s="222">
        <f t="shared" si="69"/>
        <v>0</v>
      </c>
      <c r="Y329" s="64"/>
      <c r="Z329" s="163">
        <f t="shared" si="71"/>
        <v>0</v>
      </c>
      <c r="AA329" s="163">
        <f t="shared" si="72"/>
        <v>0</v>
      </c>
      <c r="AB329" s="163">
        <f t="shared" si="73"/>
        <v>0</v>
      </c>
      <c r="AG329" s="163">
        <f t="shared" si="65"/>
        <v>0</v>
      </c>
      <c r="AH329" s="163">
        <f t="shared" si="66"/>
        <v>0</v>
      </c>
      <c r="AI329" s="163">
        <f t="shared" si="67"/>
        <v>0</v>
      </c>
      <c r="AK329" s="163">
        <f t="shared" si="68"/>
        <v>0</v>
      </c>
    </row>
    <row r="330" spans="1:37" ht="64.5" customHeight="1">
      <c r="A330" s="163">
        <f t="shared" si="64"/>
        <v>0</v>
      </c>
      <c r="B330" s="64">
        <v>2480</v>
      </c>
      <c r="C330" s="64" t="s">
        <v>9</v>
      </c>
      <c r="D330" s="64">
        <v>8</v>
      </c>
      <c r="E330" s="64">
        <v>0</v>
      </c>
      <c r="F330" s="71" t="s">
        <v>265</v>
      </c>
      <c r="G330" s="64"/>
      <c r="H330" s="22"/>
      <c r="I330" s="22"/>
      <c r="J330" s="22"/>
      <c r="K330" s="22"/>
      <c r="L330" s="22"/>
      <c r="M330" s="22"/>
      <c r="N330" s="22"/>
      <c r="O330" s="2" t="s">
        <v>875</v>
      </c>
      <c r="S330" s="222">
        <f t="shared" si="69"/>
        <v>0</v>
      </c>
      <c r="Y330" s="64"/>
      <c r="Z330" s="163">
        <f t="shared" si="71"/>
        <v>0</v>
      </c>
      <c r="AA330" s="163">
        <f t="shared" si="72"/>
        <v>0</v>
      </c>
      <c r="AB330" s="163">
        <f t="shared" si="73"/>
        <v>0</v>
      </c>
      <c r="AG330" s="163">
        <f t="shared" si="65"/>
        <v>0</v>
      </c>
      <c r="AH330" s="163">
        <f t="shared" si="66"/>
        <v>0</v>
      </c>
      <c r="AI330" s="163">
        <f t="shared" si="67"/>
        <v>0</v>
      </c>
      <c r="AK330" s="163">
        <f t="shared" si="68"/>
        <v>0</v>
      </c>
    </row>
    <row r="331" spans="1:37" ht="51.75" customHeight="1">
      <c r="A331" s="163">
        <f t="shared" si="64"/>
        <v>0</v>
      </c>
      <c r="B331" s="64"/>
      <c r="C331" s="64"/>
      <c r="D331" s="64"/>
      <c r="E331" s="64"/>
      <c r="F331" s="71" t="s">
        <v>155</v>
      </c>
      <c r="G331" s="64"/>
      <c r="H331" s="22"/>
      <c r="I331" s="22"/>
      <c r="J331" s="22"/>
      <c r="K331" s="22"/>
      <c r="L331" s="22"/>
      <c r="M331" s="22"/>
      <c r="N331" s="22"/>
      <c r="O331" s="2" t="s">
        <v>875</v>
      </c>
      <c r="S331" s="222">
        <f t="shared" si="69"/>
        <v>0</v>
      </c>
      <c r="Y331" s="64"/>
      <c r="Z331" s="163">
        <f t="shared" si="71"/>
        <v>0</v>
      </c>
      <c r="AA331" s="163">
        <f t="shared" si="72"/>
        <v>0</v>
      </c>
      <c r="AB331" s="163">
        <f t="shared" si="73"/>
        <v>0</v>
      </c>
      <c r="AG331" s="163">
        <f t="shared" si="65"/>
        <v>0</v>
      </c>
      <c r="AH331" s="163">
        <f t="shared" si="66"/>
        <v>0</v>
      </c>
      <c r="AI331" s="163">
        <f t="shared" si="67"/>
        <v>0</v>
      </c>
      <c r="AK331" s="163">
        <f t="shared" si="68"/>
        <v>0</v>
      </c>
    </row>
    <row r="332" spans="1:37" ht="40.5">
      <c r="A332" s="163">
        <f t="shared" si="64"/>
        <v>0</v>
      </c>
      <c r="B332" s="64">
        <v>2481</v>
      </c>
      <c r="C332" s="64" t="s">
        <v>9</v>
      </c>
      <c r="D332" s="64">
        <v>8</v>
      </c>
      <c r="E332" s="64">
        <v>1</v>
      </c>
      <c r="F332" s="71" t="s">
        <v>266</v>
      </c>
      <c r="G332" s="64"/>
      <c r="H332" s="22"/>
      <c r="I332" s="22"/>
      <c r="J332" s="22"/>
      <c r="K332" s="22"/>
      <c r="L332" s="22"/>
      <c r="M332" s="22"/>
      <c r="N332" s="22"/>
      <c r="O332" s="2" t="s">
        <v>875</v>
      </c>
      <c r="S332" s="222">
        <f t="shared" si="69"/>
        <v>0</v>
      </c>
      <c r="Y332" s="64"/>
      <c r="Z332" s="163">
        <f t="shared" si="71"/>
        <v>0</v>
      </c>
      <c r="AA332" s="163">
        <f t="shared" si="72"/>
        <v>0</v>
      </c>
      <c r="AB332" s="163">
        <f t="shared" si="73"/>
        <v>0</v>
      </c>
      <c r="AG332" s="163">
        <f t="shared" si="65"/>
        <v>0</v>
      </c>
      <c r="AH332" s="163">
        <f t="shared" si="66"/>
        <v>0</v>
      </c>
      <c r="AI332" s="163">
        <f t="shared" si="67"/>
        <v>0</v>
      </c>
      <c r="AK332" s="163">
        <f t="shared" si="68"/>
        <v>0</v>
      </c>
    </row>
    <row r="333" spans="1:37" ht="40.5">
      <c r="A333" s="163">
        <f t="shared" si="64"/>
        <v>0</v>
      </c>
      <c r="B333" s="64"/>
      <c r="C333" s="64"/>
      <c r="D333" s="64"/>
      <c r="E333" s="64"/>
      <c r="F333" s="71" t="s">
        <v>176</v>
      </c>
      <c r="G333" s="64"/>
      <c r="H333" s="22"/>
      <c r="I333" s="22"/>
      <c r="J333" s="22"/>
      <c r="K333" s="22"/>
      <c r="L333" s="22"/>
      <c r="M333" s="22"/>
      <c r="N333" s="22"/>
      <c r="O333" s="2" t="s">
        <v>875</v>
      </c>
      <c r="S333" s="222">
        <f t="shared" si="69"/>
        <v>0</v>
      </c>
      <c r="Y333" s="64"/>
      <c r="Z333" s="163">
        <f t="shared" si="71"/>
        <v>0</v>
      </c>
      <c r="AA333" s="163">
        <f t="shared" si="72"/>
        <v>0</v>
      </c>
      <c r="AB333" s="163">
        <f t="shared" si="73"/>
        <v>0</v>
      </c>
      <c r="AG333" s="163">
        <f t="shared" si="65"/>
        <v>0</v>
      </c>
      <c r="AH333" s="163">
        <f t="shared" si="66"/>
        <v>0</v>
      </c>
      <c r="AI333" s="163">
        <f t="shared" si="67"/>
        <v>0</v>
      </c>
      <c r="AK333" s="163">
        <f t="shared" si="68"/>
        <v>0</v>
      </c>
    </row>
    <row r="334" spans="1:37" ht="67.5" customHeight="1">
      <c r="A334" s="163">
        <f t="shared" si="64"/>
        <v>0</v>
      </c>
      <c r="B334" s="64"/>
      <c r="C334" s="64"/>
      <c r="D334" s="64"/>
      <c r="E334" s="64"/>
      <c r="F334" s="71" t="s">
        <v>177</v>
      </c>
      <c r="G334" s="64"/>
      <c r="H334" s="22"/>
      <c r="I334" s="22"/>
      <c r="J334" s="22"/>
      <c r="K334" s="22"/>
      <c r="L334" s="22"/>
      <c r="M334" s="22"/>
      <c r="N334" s="22"/>
      <c r="O334" s="2" t="s">
        <v>875</v>
      </c>
      <c r="S334" s="222">
        <f t="shared" si="69"/>
        <v>0</v>
      </c>
      <c r="Y334" s="64"/>
      <c r="Z334" s="163">
        <f t="shared" si="71"/>
        <v>0</v>
      </c>
      <c r="AA334" s="163">
        <f t="shared" si="72"/>
        <v>0</v>
      </c>
      <c r="AB334" s="163">
        <f t="shared" si="73"/>
        <v>0</v>
      </c>
      <c r="AG334" s="163">
        <f t="shared" si="65"/>
        <v>0</v>
      </c>
      <c r="AH334" s="163">
        <f t="shared" si="66"/>
        <v>0</v>
      </c>
      <c r="AI334" s="163">
        <f t="shared" si="67"/>
        <v>0</v>
      </c>
      <c r="AK334" s="163">
        <f t="shared" si="68"/>
        <v>0</v>
      </c>
    </row>
    <row r="335" spans="1:37" ht="54" customHeight="1">
      <c r="A335" s="163">
        <f t="shared" si="64"/>
        <v>0</v>
      </c>
      <c r="B335" s="64"/>
      <c r="C335" s="64"/>
      <c r="D335" s="64"/>
      <c r="E335" s="64"/>
      <c r="F335" s="71" t="s">
        <v>177</v>
      </c>
      <c r="G335" s="64"/>
      <c r="H335" s="22"/>
      <c r="I335" s="22"/>
      <c r="J335" s="22"/>
      <c r="K335" s="22"/>
      <c r="L335" s="22"/>
      <c r="M335" s="22"/>
      <c r="N335" s="22"/>
      <c r="O335" s="2" t="s">
        <v>875</v>
      </c>
      <c r="S335" s="222">
        <f t="shared" si="69"/>
        <v>0</v>
      </c>
      <c r="Y335" s="64"/>
      <c r="Z335" s="163">
        <f t="shared" si="71"/>
        <v>0</v>
      </c>
      <c r="AA335" s="163">
        <f t="shared" si="72"/>
        <v>0</v>
      </c>
      <c r="AB335" s="163">
        <f t="shared" si="73"/>
        <v>0</v>
      </c>
      <c r="AG335" s="163">
        <f t="shared" si="65"/>
        <v>0</v>
      </c>
      <c r="AH335" s="163">
        <f t="shared" si="66"/>
        <v>0</v>
      </c>
      <c r="AI335" s="163">
        <f t="shared" si="67"/>
        <v>0</v>
      </c>
      <c r="AK335" s="163">
        <f t="shared" si="68"/>
        <v>0</v>
      </c>
    </row>
    <row r="336" spans="1:37" ht="40.5">
      <c r="A336" s="163">
        <f t="shared" ref="A336:A399" si="77">+H336</f>
        <v>0</v>
      </c>
      <c r="B336" s="64">
        <v>2482</v>
      </c>
      <c r="C336" s="64" t="s">
        <v>9</v>
      </c>
      <c r="D336" s="64">
        <v>8</v>
      </c>
      <c r="E336" s="64">
        <v>2</v>
      </c>
      <c r="F336" s="71" t="s">
        <v>267</v>
      </c>
      <c r="G336" s="64"/>
      <c r="H336" s="22"/>
      <c r="I336" s="22"/>
      <c r="J336" s="22"/>
      <c r="K336" s="22"/>
      <c r="L336" s="22"/>
      <c r="M336" s="22"/>
      <c r="N336" s="22"/>
      <c r="O336" s="2" t="s">
        <v>875</v>
      </c>
      <c r="S336" s="222">
        <f t="shared" si="69"/>
        <v>0</v>
      </c>
      <c r="Y336" s="64"/>
      <c r="Z336" s="163">
        <f t="shared" si="71"/>
        <v>0</v>
      </c>
      <c r="AA336" s="163">
        <f t="shared" si="72"/>
        <v>0</v>
      </c>
      <c r="AB336" s="163">
        <f t="shared" si="73"/>
        <v>0</v>
      </c>
      <c r="AG336" s="163">
        <f t="shared" ref="AG336:AG399" si="78">+L336-K336</f>
        <v>0</v>
      </c>
      <c r="AH336" s="163">
        <f t="shared" ref="AH336:AH399" si="79">+M336-L336</f>
        <v>0</v>
      </c>
      <c r="AI336" s="163">
        <f t="shared" ref="AI336:AI399" si="80">+N336-M336</f>
        <v>0</v>
      </c>
      <c r="AK336" s="163">
        <f t="shared" si="68"/>
        <v>0</v>
      </c>
    </row>
    <row r="337" spans="1:37" ht="40.5">
      <c r="A337" s="163">
        <f t="shared" si="77"/>
        <v>0</v>
      </c>
      <c r="B337" s="64"/>
      <c r="C337" s="64"/>
      <c r="D337" s="64"/>
      <c r="E337" s="64"/>
      <c r="F337" s="71" t="s">
        <v>176</v>
      </c>
      <c r="G337" s="64"/>
      <c r="H337" s="22"/>
      <c r="I337" s="22"/>
      <c r="J337" s="22"/>
      <c r="K337" s="22"/>
      <c r="L337" s="22"/>
      <c r="M337" s="22"/>
      <c r="N337" s="22"/>
      <c r="O337" s="2" t="s">
        <v>875</v>
      </c>
      <c r="S337" s="222">
        <f t="shared" si="69"/>
        <v>0</v>
      </c>
      <c r="Y337" s="64"/>
      <c r="Z337" s="163">
        <f t="shared" si="71"/>
        <v>0</v>
      </c>
      <c r="AA337" s="163">
        <f t="shared" si="72"/>
        <v>0</v>
      </c>
      <c r="AB337" s="163">
        <f t="shared" si="73"/>
        <v>0</v>
      </c>
      <c r="AG337" s="163">
        <f t="shared" si="78"/>
        <v>0</v>
      </c>
      <c r="AH337" s="163">
        <f t="shared" si="79"/>
        <v>0</v>
      </c>
      <c r="AI337" s="163">
        <f t="shared" si="80"/>
        <v>0</v>
      </c>
      <c r="AK337" s="163">
        <f t="shared" si="68"/>
        <v>0</v>
      </c>
    </row>
    <row r="338" spans="1:37">
      <c r="A338" s="163">
        <f t="shared" si="77"/>
        <v>0</v>
      </c>
      <c r="B338" s="64"/>
      <c r="C338" s="64"/>
      <c r="D338" s="64"/>
      <c r="E338" s="64"/>
      <c r="F338" s="71" t="s">
        <v>177</v>
      </c>
      <c r="G338" s="64"/>
      <c r="H338" s="22"/>
      <c r="I338" s="22"/>
      <c r="J338" s="22"/>
      <c r="K338" s="22"/>
      <c r="L338" s="22"/>
      <c r="M338" s="22"/>
      <c r="N338" s="22"/>
      <c r="O338" s="2" t="s">
        <v>875</v>
      </c>
      <c r="S338" s="222">
        <f t="shared" si="69"/>
        <v>0</v>
      </c>
      <c r="Y338" s="64"/>
      <c r="Z338" s="163">
        <f t="shared" si="71"/>
        <v>0</v>
      </c>
      <c r="AA338" s="163">
        <f t="shared" si="72"/>
        <v>0</v>
      </c>
      <c r="AB338" s="163">
        <f t="shared" si="73"/>
        <v>0</v>
      </c>
      <c r="AG338" s="163">
        <f t="shared" si="78"/>
        <v>0</v>
      </c>
      <c r="AH338" s="163">
        <f t="shared" si="79"/>
        <v>0</v>
      </c>
      <c r="AI338" s="163">
        <f t="shared" si="80"/>
        <v>0</v>
      </c>
      <c r="AK338" s="163">
        <f t="shared" si="68"/>
        <v>0</v>
      </c>
    </row>
    <row r="339" spans="1:37">
      <c r="A339" s="163">
        <f t="shared" si="77"/>
        <v>0</v>
      </c>
      <c r="B339" s="64"/>
      <c r="C339" s="64"/>
      <c r="D339" s="64"/>
      <c r="E339" s="64"/>
      <c r="F339" s="71" t="s">
        <v>177</v>
      </c>
      <c r="G339" s="64"/>
      <c r="H339" s="22"/>
      <c r="I339" s="22"/>
      <c r="J339" s="22"/>
      <c r="K339" s="22"/>
      <c r="L339" s="22"/>
      <c r="M339" s="22"/>
      <c r="N339" s="22"/>
      <c r="O339" s="2" t="s">
        <v>875</v>
      </c>
      <c r="S339" s="222">
        <f t="shared" si="69"/>
        <v>0</v>
      </c>
      <c r="Y339" s="64"/>
      <c r="Z339" s="163">
        <f t="shared" si="71"/>
        <v>0</v>
      </c>
      <c r="AA339" s="163">
        <f t="shared" si="72"/>
        <v>0</v>
      </c>
      <c r="AB339" s="163">
        <f t="shared" si="73"/>
        <v>0</v>
      </c>
      <c r="AG339" s="163">
        <f t="shared" si="78"/>
        <v>0</v>
      </c>
      <c r="AH339" s="163">
        <f t="shared" si="79"/>
        <v>0</v>
      </c>
      <c r="AI339" s="163">
        <f t="shared" si="80"/>
        <v>0</v>
      </c>
      <c r="AK339" s="163">
        <f t="shared" si="68"/>
        <v>0</v>
      </c>
    </row>
    <row r="340" spans="1:37" ht="27">
      <c r="A340" s="163">
        <f t="shared" si="77"/>
        <v>0</v>
      </c>
      <c r="B340" s="64">
        <v>2483</v>
      </c>
      <c r="C340" s="64" t="s">
        <v>9</v>
      </c>
      <c r="D340" s="64">
        <v>8</v>
      </c>
      <c r="E340" s="64">
        <v>3</v>
      </c>
      <c r="F340" s="71" t="s">
        <v>268</v>
      </c>
      <c r="G340" s="64"/>
      <c r="H340" s="22"/>
      <c r="I340" s="22"/>
      <c r="J340" s="22"/>
      <c r="K340" s="22"/>
      <c r="L340" s="22"/>
      <c r="M340" s="22"/>
      <c r="N340" s="22"/>
      <c r="O340" s="2" t="s">
        <v>875</v>
      </c>
      <c r="S340" s="222">
        <f t="shared" si="69"/>
        <v>0</v>
      </c>
      <c r="Y340" s="64"/>
      <c r="Z340" s="163">
        <f t="shared" si="71"/>
        <v>0</v>
      </c>
      <c r="AA340" s="163">
        <f t="shared" si="72"/>
        <v>0</v>
      </c>
      <c r="AB340" s="163">
        <f t="shared" si="73"/>
        <v>0</v>
      </c>
      <c r="AG340" s="163">
        <f t="shared" si="78"/>
        <v>0</v>
      </c>
      <c r="AH340" s="163">
        <f t="shared" si="79"/>
        <v>0</v>
      </c>
      <c r="AI340" s="163">
        <f t="shared" si="80"/>
        <v>0</v>
      </c>
      <c r="AK340" s="163">
        <f t="shared" si="68"/>
        <v>0</v>
      </c>
    </row>
    <row r="341" spans="1:37" ht="40.5">
      <c r="A341" s="163">
        <f t="shared" si="77"/>
        <v>0</v>
      </c>
      <c r="B341" s="64"/>
      <c r="C341" s="64"/>
      <c r="D341" s="64"/>
      <c r="E341" s="64"/>
      <c r="F341" s="71" t="s">
        <v>176</v>
      </c>
      <c r="G341" s="64"/>
      <c r="H341" s="22"/>
      <c r="I341" s="22"/>
      <c r="J341" s="22"/>
      <c r="K341" s="22"/>
      <c r="L341" s="22"/>
      <c r="M341" s="22"/>
      <c r="N341" s="22"/>
      <c r="O341" s="2" t="s">
        <v>875</v>
      </c>
      <c r="S341" s="222">
        <f t="shared" si="69"/>
        <v>0</v>
      </c>
      <c r="Y341" s="64"/>
      <c r="Z341" s="163">
        <f t="shared" si="71"/>
        <v>0</v>
      </c>
      <c r="AA341" s="163">
        <f t="shared" si="72"/>
        <v>0</v>
      </c>
      <c r="AB341" s="163">
        <f t="shared" si="73"/>
        <v>0</v>
      </c>
      <c r="AG341" s="163">
        <f t="shared" si="78"/>
        <v>0</v>
      </c>
      <c r="AH341" s="163">
        <f t="shared" si="79"/>
        <v>0</v>
      </c>
      <c r="AI341" s="163">
        <f t="shared" si="80"/>
        <v>0</v>
      </c>
      <c r="AK341" s="163">
        <f t="shared" ref="AK341:AK404" si="81">+I341-AJ341</f>
        <v>0</v>
      </c>
    </row>
    <row r="342" spans="1:37">
      <c r="A342" s="163">
        <f t="shared" si="77"/>
        <v>0</v>
      </c>
      <c r="B342" s="64"/>
      <c r="C342" s="64"/>
      <c r="D342" s="64"/>
      <c r="E342" s="64"/>
      <c r="F342" s="71" t="s">
        <v>177</v>
      </c>
      <c r="G342" s="64"/>
      <c r="H342" s="22"/>
      <c r="I342" s="22"/>
      <c r="J342" s="22"/>
      <c r="K342" s="22"/>
      <c r="L342" s="22"/>
      <c r="M342" s="22"/>
      <c r="N342" s="22"/>
      <c r="O342" s="2" t="s">
        <v>875</v>
      </c>
      <c r="S342" s="222">
        <f t="shared" ref="S342:S405" si="82">+K342-P342</f>
        <v>0</v>
      </c>
      <c r="Y342" s="64"/>
      <c r="Z342" s="163">
        <f t="shared" si="71"/>
        <v>0</v>
      </c>
      <c r="AA342" s="163">
        <f t="shared" si="72"/>
        <v>0</v>
      </c>
      <c r="AB342" s="163">
        <f t="shared" si="73"/>
        <v>0</v>
      </c>
      <c r="AG342" s="163">
        <f t="shared" si="78"/>
        <v>0</v>
      </c>
      <c r="AH342" s="163">
        <f t="shared" si="79"/>
        <v>0</v>
      </c>
      <c r="AI342" s="163">
        <f t="shared" si="80"/>
        <v>0</v>
      </c>
      <c r="AK342" s="163">
        <f t="shared" si="81"/>
        <v>0</v>
      </c>
    </row>
    <row r="343" spans="1:37" ht="56.25" customHeight="1">
      <c r="A343" s="163">
        <f t="shared" si="77"/>
        <v>0</v>
      </c>
      <c r="B343" s="64"/>
      <c r="C343" s="64"/>
      <c r="D343" s="64"/>
      <c r="E343" s="64"/>
      <c r="F343" s="71" t="s">
        <v>177</v>
      </c>
      <c r="G343" s="64"/>
      <c r="H343" s="22"/>
      <c r="I343" s="22"/>
      <c r="J343" s="22"/>
      <c r="K343" s="22"/>
      <c r="L343" s="22"/>
      <c r="M343" s="22"/>
      <c r="N343" s="22"/>
      <c r="O343" s="2" t="s">
        <v>875</v>
      </c>
      <c r="S343" s="222">
        <f t="shared" si="82"/>
        <v>0</v>
      </c>
      <c r="Y343" s="64"/>
      <c r="Z343" s="163">
        <f t="shared" si="71"/>
        <v>0</v>
      </c>
      <c r="AA343" s="163">
        <f t="shared" si="72"/>
        <v>0</v>
      </c>
      <c r="AB343" s="163">
        <f t="shared" si="73"/>
        <v>0</v>
      </c>
      <c r="AG343" s="163">
        <f t="shared" si="78"/>
        <v>0</v>
      </c>
      <c r="AH343" s="163">
        <f t="shared" si="79"/>
        <v>0</v>
      </c>
      <c r="AI343" s="163">
        <f t="shared" si="80"/>
        <v>0</v>
      </c>
      <c r="AK343" s="163">
        <f t="shared" si="81"/>
        <v>0</v>
      </c>
    </row>
    <row r="344" spans="1:37" ht="40.5">
      <c r="A344" s="163">
        <f t="shared" si="77"/>
        <v>0</v>
      </c>
      <c r="B344" s="64">
        <v>2484</v>
      </c>
      <c r="C344" s="64" t="s">
        <v>9</v>
      </c>
      <c r="D344" s="64">
        <v>8</v>
      </c>
      <c r="E344" s="64">
        <v>4</v>
      </c>
      <c r="F344" s="71" t="s">
        <v>269</v>
      </c>
      <c r="G344" s="64"/>
      <c r="H344" s="22"/>
      <c r="I344" s="22"/>
      <c r="J344" s="22"/>
      <c r="K344" s="22"/>
      <c r="L344" s="22"/>
      <c r="M344" s="22"/>
      <c r="N344" s="22"/>
      <c r="O344" s="2" t="s">
        <v>875</v>
      </c>
      <c r="S344" s="222">
        <f t="shared" si="82"/>
        <v>0</v>
      </c>
      <c r="Y344" s="64"/>
      <c r="Z344" s="163">
        <f t="shared" ref="Z344:Z407" si="83">+K344+V344</f>
        <v>0</v>
      </c>
      <c r="AA344" s="163">
        <f t="shared" ref="AA344:AA407" si="84">+L344+W344</f>
        <v>0</v>
      </c>
      <c r="AB344" s="163">
        <f t="shared" ref="AB344:AB407" si="85">+M344+X344</f>
        <v>0</v>
      </c>
      <c r="AG344" s="163">
        <f t="shared" si="78"/>
        <v>0</v>
      </c>
      <c r="AH344" s="163">
        <f t="shared" si="79"/>
        <v>0</v>
      </c>
      <c r="AI344" s="163">
        <f t="shared" si="80"/>
        <v>0</v>
      </c>
      <c r="AK344" s="163">
        <f t="shared" si="81"/>
        <v>0</v>
      </c>
    </row>
    <row r="345" spans="1:37" ht="40.5">
      <c r="A345" s="163">
        <f t="shared" si="77"/>
        <v>0</v>
      </c>
      <c r="B345" s="64"/>
      <c r="C345" s="64"/>
      <c r="D345" s="64"/>
      <c r="E345" s="64"/>
      <c r="F345" s="71" t="s">
        <v>176</v>
      </c>
      <c r="G345" s="64"/>
      <c r="H345" s="22"/>
      <c r="I345" s="22"/>
      <c r="J345" s="22"/>
      <c r="K345" s="22"/>
      <c r="L345" s="22"/>
      <c r="M345" s="22"/>
      <c r="N345" s="22"/>
      <c r="O345" s="2" t="s">
        <v>875</v>
      </c>
      <c r="S345" s="222">
        <f t="shared" si="82"/>
        <v>0</v>
      </c>
      <c r="Y345" s="64"/>
      <c r="Z345" s="163">
        <f t="shared" si="83"/>
        <v>0</v>
      </c>
      <c r="AA345" s="163">
        <f t="shared" si="84"/>
        <v>0</v>
      </c>
      <c r="AB345" s="163">
        <f t="shared" si="85"/>
        <v>0</v>
      </c>
      <c r="AG345" s="163">
        <f t="shared" si="78"/>
        <v>0</v>
      </c>
      <c r="AH345" s="163">
        <f t="shared" si="79"/>
        <v>0</v>
      </c>
      <c r="AI345" s="163">
        <f t="shared" si="80"/>
        <v>0</v>
      </c>
      <c r="AK345" s="163">
        <f t="shared" si="81"/>
        <v>0</v>
      </c>
    </row>
    <row r="346" spans="1:37" ht="44.25" customHeight="1">
      <c r="A346" s="163">
        <f t="shared" si="77"/>
        <v>0</v>
      </c>
      <c r="B346" s="64"/>
      <c r="C346" s="64"/>
      <c r="D346" s="64"/>
      <c r="E346" s="64"/>
      <c r="F346" s="71" t="s">
        <v>177</v>
      </c>
      <c r="G346" s="64"/>
      <c r="H346" s="22"/>
      <c r="I346" s="22"/>
      <c r="J346" s="22"/>
      <c r="K346" s="22"/>
      <c r="L346" s="22"/>
      <c r="M346" s="22"/>
      <c r="N346" s="22"/>
      <c r="O346" s="2" t="s">
        <v>875</v>
      </c>
      <c r="S346" s="222">
        <f t="shared" si="82"/>
        <v>0</v>
      </c>
      <c r="Y346" s="64"/>
      <c r="Z346" s="163">
        <f t="shared" si="83"/>
        <v>0</v>
      </c>
      <c r="AA346" s="163">
        <f t="shared" si="84"/>
        <v>0</v>
      </c>
      <c r="AB346" s="163">
        <f t="shared" si="85"/>
        <v>0</v>
      </c>
      <c r="AG346" s="163">
        <f t="shared" si="78"/>
        <v>0</v>
      </c>
      <c r="AH346" s="163">
        <f t="shared" si="79"/>
        <v>0</v>
      </c>
      <c r="AI346" s="163">
        <f t="shared" si="80"/>
        <v>0</v>
      </c>
      <c r="AK346" s="163">
        <f t="shared" si="81"/>
        <v>0</v>
      </c>
    </row>
    <row r="347" spans="1:37">
      <c r="A347" s="163">
        <f t="shared" si="77"/>
        <v>0</v>
      </c>
      <c r="B347" s="64"/>
      <c r="C347" s="64"/>
      <c r="D347" s="64"/>
      <c r="E347" s="64"/>
      <c r="F347" s="71" t="s">
        <v>177</v>
      </c>
      <c r="G347" s="64"/>
      <c r="H347" s="22"/>
      <c r="I347" s="22"/>
      <c r="J347" s="22"/>
      <c r="K347" s="22"/>
      <c r="L347" s="22"/>
      <c r="M347" s="22"/>
      <c r="N347" s="22"/>
      <c r="O347" s="2" t="s">
        <v>875</v>
      </c>
      <c r="S347" s="222">
        <f t="shared" si="82"/>
        <v>0</v>
      </c>
      <c r="Y347" s="64"/>
      <c r="Z347" s="163">
        <f t="shared" si="83"/>
        <v>0</v>
      </c>
      <c r="AA347" s="163">
        <f t="shared" si="84"/>
        <v>0</v>
      </c>
      <c r="AB347" s="163">
        <f t="shared" si="85"/>
        <v>0</v>
      </c>
      <c r="AG347" s="163">
        <f t="shared" si="78"/>
        <v>0</v>
      </c>
      <c r="AH347" s="163">
        <f t="shared" si="79"/>
        <v>0</v>
      </c>
      <c r="AI347" s="163">
        <f t="shared" si="80"/>
        <v>0</v>
      </c>
      <c r="AK347" s="163">
        <f t="shared" si="81"/>
        <v>0</v>
      </c>
    </row>
    <row r="348" spans="1:37" ht="46.5" customHeight="1">
      <c r="A348" s="163">
        <f t="shared" si="77"/>
        <v>-2500000</v>
      </c>
      <c r="B348" s="64">
        <v>2490</v>
      </c>
      <c r="C348" s="64" t="s">
        <v>9</v>
      </c>
      <c r="D348" s="64">
        <v>9</v>
      </c>
      <c r="E348" s="64">
        <v>0</v>
      </c>
      <c r="F348" s="71" t="s">
        <v>273</v>
      </c>
      <c r="G348" s="64"/>
      <c r="H348" s="22">
        <f t="shared" ref="H348:N348" si="86">SUM(H350)</f>
        <v>-2500000</v>
      </c>
      <c r="I348" s="22">
        <f t="shared" si="86"/>
        <v>0</v>
      </c>
      <c r="J348" s="22">
        <f t="shared" si="86"/>
        <v>-2500000</v>
      </c>
      <c r="K348" s="22">
        <f t="shared" si="86"/>
        <v>-625000</v>
      </c>
      <c r="L348" s="22">
        <f t="shared" si="86"/>
        <v>-1250000</v>
      </c>
      <c r="M348" s="22">
        <f t="shared" si="86"/>
        <v>-1875000</v>
      </c>
      <c r="N348" s="22">
        <f t="shared" si="86"/>
        <v>-2500000</v>
      </c>
      <c r="O348" s="2" t="s">
        <v>875</v>
      </c>
      <c r="S348" s="222">
        <f t="shared" si="82"/>
        <v>-625000</v>
      </c>
      <c r="Y348" s="64"/>
      <c r="Z348" s="163">
        <f t="shared" si="83"/>
        <v>-625000</v>
      </c>
      <c r="AA348" s="163">
        <f t="shared" si="84"/>
        <v>-1250000</v>
      </c>
      <c r="AB348" s="163">
        <f t="shared" si="85"/>
        <v>-1875000</v>
      </c>
      <c r="AG348" s="163">
        <f t="shared" si="78"/>
        <v>-625000</v>
      </c>
      <c r="AH348" s="163">
        <f t="shared" si="79"/>
        <v>-625000</v>
      </c>
      <c r="AI348" s="163">
        <f t="shared" si="80"/>
        <v>-625000</v>
      </c>
      <c r="AJ348" s="2">
        <v>0</v>
      </c>
      <c r="AK348" s="163">
        <f t="shared" si="81"/>
        <v>0</v>
      </c>
    </row>
    <row r="349" spans="1:37" ht="48.75" customHeight="1">
      <c r="A349" s="163">
        <f t="shared" si="77"/>
        <v>0</v>
      </c>
      <c r="B349" s="64"/>
      <c r="C349" s="64"/>
      <c r="D349" s="64"/>
      <c r="E349" s="64"/>
      <c r="F349" s="71" t="s">
        <v>155</v>
      </c>
      <c r="G349" s="64"/>
      <c r="H349" s="22"/>
      <c r="I349" s="22"/>
      <c r="J349" s="22"/>
      <c r="K349" s="22"/>
      <c r="L349" s="22"/>
      <c r="M349" s="22"/>
      <c r="N349" s="22"/>
      <c r="O349" s="2" t="s">
        <v>875</v>
      </c>
      <c r="S349" s="222">
        <f t="shared" si="82"/>
        <v>0</v>
      </c>
      <c r="Y349" s="64"/>
      <c r="Z349" s="163">
        <f t="shared" si="83"/>
        <v>0</v>
      </c>
      <c r="AA349" s="163">
        <f t="shared" si="84"/>
        <v>0</v>
      </c>
      <c r="AB349" s="163">
        <f t="shared" si="85"/>
        <v>0</v>
      </c>
      <c r="AG349" s="163">
        <f t="shared" si="78"/>
        <v>0</v>
      </c>
      <c r="AH349" s="163">
        <f t="shared" si="79"/>
        <v>0</v>
      </c>
      <c r="AI349" s="163">
        <f t="shared" si="80"/>
        <v>0</v>
      </c>
      <c r="AK349" s="163">
        <f t="shared" si="81"/>
        <v>0</v>
      </c>
    </row>
    <row r="350" spans="1:37" ht="27">
      <c r="A350" s="163">
        <f t="shared" si="77"/>
        <v>-2500000</v>
      </c>
      <c r="B350" s="64">
        <v>2491</v>
      </c>
      <c r="C350" s="64" t="s">
        <v>9</v>
      </c>
      <c r="D350" s="64">
        <v>9</v>
      </c>
      <c r="E350" s="64">
        <v>1</v>
      </c>
      <c r="F350" s="71" t="s">
        <v>273</v>
      </c>
      <c r="G350" s="64"/>
      <c r="H350" s="22">
        <f>I350+J350</f>
        <v>-2500000</v>
      </c>
      <c r="I350" s="22"/>
      <c r="J350" s="22">
        <f>+'3.Tntesagitakan tsaxs'!F213</f>
        <v>-2500000</v>
      </c>
      <c r="K350" s="22">
        <f>+'3.Tntesagitakan tsaxs'!G213</f>
        <v>-625000</v>
      </c>
      <c r="L350" s="22">
        <f>+'3.Tntesagitakan tsaxs'!H213</f>
        <v>-1250000</v>
      </c>
      <c r="M350" s="22">
        <f>+'3.Tntesagitakan tsaxs'!I213</f>
        <v>-1875000</v>
      </c>
      <c r="N350" s="22">
        <f>+'3.Tntesagitakan tsaxs'!J213</f>
        <v>-2500000</v>
      </c>
      <c r="O350" s="2" t="s">
        <v>875</v>
      </c>
      <c r="S350" s="222">
        <f t="shared" si="82"/>
        <v>-625000</v>
      </c>
      <c r="Y350" s="64"/>
      <c r="Z350" s="163">
        <f t="shared" si="83"/>
        <v>-625000</v>
      </c>
      <c r="AA350" s="163">
        <f t="shared" si="84"/>
        <v>-1250000</v>
      </c>
      <c r="AB350" s="163">
        <f t="shared" si="85"/>
        <v>-1875000</v>
      </c>
      <c r="AG350" s="163">
        <f t="shared" si="78"/>
        <v>-625000</v>
      </c>
      <c r="AH350" s="163">
        <f t="shared" si="79"/>
        <v>-625000</v>
      </c>
      <c r="AI350" s="163">
        <f t="shared" si="80"/>
        <v>-625000</v>
      </c>
      <c r="AK350" s="163">
        <f t="shared" si="81"/>
        <v>0</v>
      </c>
    </row>
    <row r="351" spans="1:37" ht="40.5">
      <c r="A351" s="163">
        <f t="shared" si="77"/>
        <v>0</v>
      </c>
      <c r="B351" s="64"/>
      <c r="C351" s="64"/>
      <c r="D351" s="64"/>
      <c r="E351" s="64"/>
      <c r="F351" s="71" t="s">
        <v>176</v>
      </c>
      <c r="G351" s="64"/>
      <c r="H351" s="22"/>
      <c r="I351" s="22"/>
      <c r="J351" s="22"/>
      <c r="K351" s="22"/>
      <c r="L351" s="22"/>
      <c r="M351" s="22"/>
      <c r="N351" s="22"/>
      <c r="O351" s="2" t="s">
        <v>875</v>
      </c>
      <c r="S351" s="222">
        <f t="shared" si="82"/>
        <v>0</v>
      </c>
      <c r="Y351" s="64"/>
      <c r="Z351" s="163">
        <f t="shared" si="83"/>
        <v>0</v>
      </c>
      <c r="AA351" s="163">
        <f t="shared" si="84"/>
        <v>0</v>
      </c>
      <c r="AB351" s="163">
        <f t="shared" si="85"/>
        <v>0</v>
      </c>
      <c r="AG351" s="163">
        <f t="shared" si="78"/>
        <v>0</v>
      </c>
      <c r="AH351" s="163">
        <f t="shared" si="79"/>
        <v>0</v>
      </c>
      <c r="AI351" s="163">
        <f t="shared" si="80"/>
        <v>0</v>
      </c>
      <c r="AK351" s="163">
        <f t="shared" si="81"/>
        <v>0</v>
      </c>
    </row>
    <row r="352" spans="1:37">
      <c r="A352" s="163">
        <f t="shared" si="77"/>
        <v>0</v>
      </c>
      <c r="B352" s="64"/>
      <c r="C352" s="64"/>
      <c r="D352" s="64"/>
      <c r="E352" s="64"/>
      <c r="F352" s="71" t="s">
        <v>177</v>
      </c>
      <c r="G352" s="64"/>
      <c r="H352" s="22"/>
      <c r="I352" s="22"/>
      <c r="J352" s="22"/>
      <c r="K352" s="22"/>
      <c r="L352" s="22"/>
      <c r="M352" s="22"/>
      <c r="N352" s="22"/>
      <c r="O352" s="2" t="s">
        <v>875</v>
      </c>
      <c r="S352" s="222">
        <f t="shared" si="82"/>
        <v>0</v>
      </c>
      <c r="Y352" s="64"/>
      <c r="Z352" s="163">
        <f t="shared" si="83"/>
        <v>0</v>
      </c>
      <c r="AA352" s="163">
        <f t="shared" si="84"/>
        <v>0</v>
      </c>
      <c r="AB352" s="163">
        <f t="shared" si="85"/>
        <v>0</v>
      </c>
      <c r="AG352" s="163">
        <f t="shared" si="78"/>
        <v>0</v>
      </c>
      <c r="AH352" s="163">
        <f t="shared" si="79"/>
        <v>0</v>
      </c>
      <c r="AI352" s="163">
        <f t="shared" si="80"/>
        <v>0</v>
      </c>
      <c r="AK352" s="163">
        <f t="shared" si="81"/>
        <v>0</v>
      </c>
    </row>
    <row r="353" spans="1:39">
      <c r="A353" s="163">
        <f t="shared" si="77"/>
        <v>0</v>
      </c>
      <c r="B353" s="64"/>
      <c r="C353" s="64"/>
      <c r="D353" s="64"/>
      <c r="E353" s="64"/>
      <c r="F353" s="71" t="s">
        <v>177</v>
      </c>
      <c r="G353" s="64"/>
      <c r="H353" s="22"/>
      <c r="I353" s="22"/>
      <c r="J353" s="22"/>
      <c r="K353" s="22"/>
      <c r="L353" s="22"/>
      <c r="M353" s="22"/>
      <c r="N353" s="22"/>
      <c r="O353" s="2" t="s">
        <v>875</v>
      </c>
      <c r="S353" s="222">
        <f t="shared" si="82"/>
        <v>0</v>
      </c>
      <c r="Y353" s="64"/>
      <c r="Z353" s="163">
        <f t="shared" si="83"/>
        <v>0</v>
      </c>
      <c r="AA353" s="163">
        <f t="shared" si="84"/>
        <v>0</v>
      </c>
      <c r="AB353" s="163">
        <f t="shared" si="85"/>
        <v>0</v>
      </c>
      <c r="AG353" s="163">
        <f t="shared" si="78"/>
        <v>0</v>
      </c>
      <c r="AH353" s="163">
        <f t="shared" si="79"/>
        <v>0</v>
      </c>
      <c r="AI353" s="163">
        <f t="shared" si="80"/>
        <v>0</v>
      </c>
      <c r="AK353" s="163">
        <f t="shared" si="81"/>
        <v>0</v>
      </c>
    </row>
    <row r="354" spans="1:39" ht="40.5">
      <c r="A354" s="163">
        <f t="shared" si="77"/>
        <v>1400292</v>
      </c>
      <c r="B354" s="64">
        <v>2500</v>
      </c>
      <c r="C354" s="64" t="s">
        <v>10</v>
      </c>
      <c r="D354" s="64">
        <v>0</v>
      </c>
      <c r="E354" s="64">
        <v>0</v>
      </c>
      <c r="F354" s="71" t="s">
        <v>274</v>
      </c>
      <c r="G354" s="64"/>
      <c r="H354" s="22">
        <f t="shared" ref="H354:N354" si="87">H356+H372+H378+H384+H390+H396</f>
        <v>1400292</v>
      </c>
      <c r="I354" s="22">
        <f t="shared" si="87"/>
        <v>1186292</v>
      </c>
      <c r="J354" s="22">
        <f t="shared" si="87"/>
        <v>214000</v>
      </c>
      <c r="K354" s="22">
        <f t="shared" si="87"/>
        <v>0</v>
      </c>
      <c r="L354" s="22">
        <f t="shared" si="87"/>
        <v>0</v>
      </c>
      <c r="M354" s="22">
        <f t="shared" si="87"/>
        <v>0</v>
      </c>
      <c r="N354" s="22">
        <f t="shared" si="87"/>
        <v>1400292</v>
      </c>
      <c r="O354" s="2" t="s">
        <v>875</v>
      </c>
      <c r="S354" s="222">
        <f t="shared" si="82"/>
        <v>0</v>
      </c>
      <c r="Y354" s="64"/>
      <c r="Z354" s="163">
        <f t="shared" si="83"/>
        <v>0</v>
      </c>
      <c r="AA354" s="163">
        <f t="shared" si="84"/>
        <v>0</v>
      </c>
      <c r="AB354" s="163">
        <f t="shared" si="85"/>
        <v>0</v>
      </c>
      <c r="AG354" s="163">
        <f t="shared" si="78"/>
        <v>0</v>
      </c>
      <c r="AH354" s="163">
        <f t="shared" si="79"/>
        <v>0</v>
      </c>
      <c r="AI354" s="163">
        <f t="shared" si="80"/>
        <v>1400292</v>
      </c>
      <c r="AJ354" s="2">
        <v>1251705.3029999998</v>
      </c>
      <c r="AK354" s="163">
        <f t="shared" si="81"/>
        <v>-65413.30299999984</v>
      </c>
    </row>
    <row r="355" spans="1:39">
      <c r="A355" s="163">
        <f t="shared" si="77"/>
        <v>0</v>
      </c>
      <c r="B355" s="64"/>
      <c r="C355" s="64"/>
      <c r="D355" s="64"/>
      <c r="E355" s="64"/>
      <c r="F355" s="71" t="s">
        <v>153</v>
      </c>
      <c r="G355" s="64"/>
      <c r="H355" s="22"/>
      <c r="I355" s="22"/>
      <c r="J355" s="22"/>
      <c r="K355" s="22"/>
      <c r="L355" s="22"/>
      <c r="M355" s="22"/>
      <c r="N355" s="22"/>
      <c r="O355" s="2" t="s">
        <v>875</v>
      </c>
      <c r="S355" s="222">
        <f t="shared" si="82"/>
        <v>0</v>
      </c>
      <c r="Y355" s="64"/>
      <c r="Z355" s="163">
        <f t="shared" si="83"/>
        <v>0</v>
      </c>
      <c r="AA355" s="163">
        <f t="shared" si="84"/>
        <v>0</v>
      </c>
      <c r="AB355" s="163">
        <f t="shared" si="85"/>
        <v>0</v>
      </c>
      <c r="AG355" s="163">
        <f t="shared" si="78"/>
        <v>0</v>
      </c>
      <c r="AH355" s="163">
        <f t="shared" si="79"/>
        <v>0</v>
      </c>
      <c r="AI355" s="163">
        <f t="shared" si="80"/>
        <v>0</v>
      </c>
      <c r="AK355" s="163">
        <f t="shared" si="81"/>
        <v>0</v>
      </c>
    </row>
    <row r="356" spans="1:39">
      <c r="A356" s="163">
        <f t="shared" si="77"/>
        <v>972212</v>
      </c>
      <c r="B356" s="64">
        <v>2510</v>
      </c>
      <c r="C356" s="64" t="s">
        <v>10</v>
      </c>
      <c r="D356" s="64">
        <v>1</v>
      </c>
      <c r="E356" s="64">
        <v>0</v>
      </c>
      <c r="F356" s="71" t="s">
        <v>275</v>
      </c>
      <c r="G356" s="64"/>
      <c r="H356" s="22">
        <f t="shared" ref="H356:N356" si="88">H358</f>
        <v>972212</v>
      </c>
      <c r="I356" s="22">
        <f t="shared" si="88"/>
        <v>969212</v>
      </c>
      <c r="J356" s="22">
        <f t="shared" si="88"/>
        <v>3000</v>
      </c>
      <c r="K356" s="22">
        <f t="shared" si="88"/>
        <v>0</v>
      </c>
      <c r="L356" s="22">
        <f t="shared" si="88"/>
        <v>0</v>
      </c>
      <c r="M356" s="22">
        <f t="shared" si="88"/>
        <v>0</v>
      </c>
      <c r="N356" s="22">
        <f t="shared" si="88"/>
        <v>972212</v>
      </c>
      <c r="O356" s="2" t="s">
        <v>875</v>
      </c>
      <c r="S356" s="222">
        <f t="shared" si="82"/>
        <v>0</v>
      </c>
      <c r="Y356" s="64"/>
      <c r="Z356" s="163">
        <f t="shared" si="83"/>
        <v>0</v>
      </c>
      <c r="AA356" s="163">
        <f t="shared" si="84"/>
        <v>0</v>
      </c>
      <c r="AB356" s="163">
        <f t="shared" si="85"/>
        <v>0</v>
      </c>
      <c r="AG356" s="163">
        <f t="shared" si="78"/>
        <v>0</v>
      </c>
      <c r="AH356" s="163">
        <f t="shared" si="79"/>
        <v>0</v>
      </c>
      <c r="AI356" s="163">
        <f t="shared" si="80"/>
        <v>972212</v>
      </c>
      <c r="AJ356" s="2">
        <v>981180.2</v>
      </c>
      <c r="AK356" s="163">
        <f t="shared" si="81"/>
        <v>-11968.199999999953</v>
      </c>
    </row>
    <row r="357" spans="1:39" ht="50.25" customHeight="1">
      <c r="A357" s="163">
        <f t="shared" si="77"/>
        <v>0</v>
      </c>
      <c r="B357" s="64"/>
      <c r="C357" s="64"/>
      <c r="D357" s="64"/>
      <c r="E357" s="64"/>
      <c r="F357" s="71" t="s">
        <v>155</v>
      </c>
      <c r="G357" s="64"/>
      <c r="H357" s="22"/>
      <c r="I357" s="22"/>
      <c r="J357" s="22"/>
      <c r="K357" s="22"/>
      <c r="L357" s="22"/>
      <c r="M357" s="22"/>
      <c r="N357" s="22"/>
      <c r="O357" s="2" t="s">
        <v>875</v>
      </c>
      <c r="S357" s="222">
        <f t="shared" si="82"/>
        <v>0</v>
      </c>
      <c r="Y357" s="64"/>
      <c r="Z357" s="163">
        <f t="shared" si="83"/>
        <v>0</v>
      </c>
      <c r="AA357" s="163">
        <f t="shared" si="84"/>
        <v>0</v>
      </c>
      <c r="AB357" s="163">
        <f t="shared" si="85"/>
        <v>0</v>
      </c>
      <c r="AG357" s="163">
        <f t="shared" si="78"/>
        <v>0</v>
      </c>
      <c r="AH357" s="163">
        <f t="shared" si="79"/>
        <v>0</v>
      </c>
      <c r="AI357" s="163">
        <f t="shared" si="80"/>
        <v>0</v>
      </c>
      <c r="AK357" s="163">
        <f t="shared" si="81"/>
        <v>0</v>
      </c>
    </row>
    <row r="358" spans="1:39" ht="27" customHeight="1">
      <c r="A358" s="163">
        <f t="shared" si="77"/>
        <v>972212</v>
      </c>
      <c r="B358" s="64">
        <v>2511</v>
      </c>
      <c r="C358" s="64" t="s">
        <v>10</v>
      </c>
      <c r="D358" s="64">
        <v>1</v>
      </c>
      <c r="E358" s="64">
        <v>1</v>
      </c>
      <c r="F358" s="71" t="s">
        <v>275</v>
      </c>
      <c r="G358" s="64"/>
      <c r="H358" s="22">
        <f>SUM(H360:H371)</f>
        <v>972212</v>
      </c>
      <c r="I358" s="22">
        <f t="shared" ref="I358:N358" si="89">SUM(I360:I371)</f>
        <v>969212</v>
      </c>
      <c r="J358" s="22">
        <f t="shared" si="89"/>
        <v>3000</v>
      </c>
      <c r="K358" s="22">
        <f t="shared" si="89"/>
        <v>0</v>
      </c>
      <c r="L358" s="22">
        <f t="shared" si="89"/>
        <v>0</v>
      </c>
      <c r="M358" s="22">
        <f t="shared" si="89"/>
        <v>0</v>
      </c>
      <c r="N358" s="22">
        <f t="shared" si="89"/>
        <v>972212</v>
      </c>
      <c r="O358" s="2" t="s">
        <v>875</v>
      </c>
      <c r="S358" s="222">
        <f t="shared" si="82"/>
        <v>0</v>
      </c>
      <c r="Y358" s="64"/>
      <c r="Z358" s="163">
        <f t="shared" si="83"/>
        <v>0</v>
      </c>
      <c r="AA358" s="163">
        <f t="shared" si="84"/>
        <v>0</v>
      </c>
      <c r="AB358" s="163">
        <f t="shared" si="85"/>
        <v>0</v>
      </c>
      <c r="AG358" s="163">
        <f t="shared" si="78"/>
        <v>0</v>
      </c>
      <c r="AH358" s="163">
        <f t="shared" si="79"/>
        <v>0</v>
      </c>
      <c r="AI358" s="163">
        <f t="shared" si="80"/>
        <v>972212</v>
      </c>
      <c r="AJ358" s="2">
        <v>981180.2</v>
      </c>
      <c r="AK358" s="163">
        <f t="shared" si="81"/>
        <v>-11968.199999999953</v>
      </c>
    </row>
    <row r="359" spans="1:39" ht="40.5">
      <c r="A359" s="163">
        <f t="shared" si="77"/>
        <v>0</v>
      </c>
      <c r="B359" s="64"/>
      <c r="C359" s="64"/>
      <c r="D359" s="64"/>
      <c r="E359" s="64"/>
      <c r="F359" s="71" t="s">
        <v>176</v>
      </c>
      <c r="G359" s="64"/>
      <c r="H359" s="22"/>
      <c r="I359" s="22"/>
      <c r="J359" s="22"/>
      <c r="K359" s="22"/>
      <c r="L359" s="22"/>
      <c r="M359" s="22"/>
      <c r="N359" s="22"/>
      <c r="O359" s="2" t="s">
        <v>875</v>
      </c>
      <c r="R359" s="163"/>
      <c r="S359" s="222">
        <f t="shared" si="82"/>
        <v>0</v>
      </c>
      <c r="Y359" s="64"/>
      <c r="Z359" s="163">
        <f t="shared" si="83"/>
        <v>0</v>
      </c>
      <c r="AA359" s="163">
        <f t="shared" si="84"/>
        <v>0</v>
      </c>
      <c r="AB359" s="163">
        <f t="shared" si="85"/>
        <v>0</v>
      </c>
      <c r="AG359" s="163">
        <f t="shared" si="78"/>
        <v>0</v>
      </c>
      <c r="AH359" s="163">
        <f t="shared" si="79"/>
        <v>0</v>
      </c>
      <c r="AI359" s="163">
        <f t="shared" si="80"/>
        <v>0</v>
      </c>
      <c r="AK359" s="163">
        <f t="shared" si="81"/>
        <v>0</v>
      </c>
    </row>
    <row r="360" spans="1:39" ht="27">
      <c r="A360" s="163">
        <f t="shared" si="77"/>
        <v>830352</v>
      </c>
      <c r="B360" s="64"/>
      <c r="C360" s="64"/>
      <c r="D360" s="64"/>
      <c r="E360" s="64"/>
      <c r="F360" s="71" t="s">
        <v>157</v>
      </c>
      <c r="G360" s="64" t="s">
        <v>20</v>
      </c>
      <c r="H360" s="22">
        <f t="shared" ref="H360:H363" si="90">SUM(I360:J360)</f>
        <v>830352</v>
      </c>
      <c r="I360" s="22">
        <v>830352</v>
      </c>
      <c r="J360" s="22"/>
      <c r="K360" s="154"/>
      <c r="L360" s="154"/>
      <c r="M360" s="154"/>
      <c r="N360" s="154">
        <f t="shared" ref="N360:N371" si="91">+H360</f>
        <v>830352</v>
      </c>
      <c r="O360" s="2" t="s">
        <v>875</v>
      </c>
      <c r="S360" s="222">
        <f t="shared" si="82"/>
        <v>0</v>
      </c>
      <c r="Y360" s="64" t="s">
        <v>20</v>
      </c>
      <c r="Z360" s="163">
        <f t="shared" si="83"/>
        <v>0</v>
      </c>
      <c r="AA360" s="163">
        <f t="shared" si="84"/>
        <v>0</v>
      </c>
      <c r="AB360" s="163">
        <f t="shared" si="85"/>
        <v>0</v>
      </c>
      <c r="AG360" s="163">
        <f t="shared" si="78"/>
        <v>0</v>
      </c>
      <c r="AH360" s="163">
        <f t="shared" si="79"/>
        <v>0</v>
      </c>
      <c r="AI360" s="163">
        <f t="shared" si="80"/>
        <v>830352</v>
      </c>
      <c r="AJ360" s="2">
        <v>846840</v>
      </c>
      <c r="AK360" s="163">
        <f t="shared" si="81"/>
        <v>-16488</v>
      </c>
    </row>
    <row r="361" spans="1:39" ht="18" customHeight="1">
      <c r="A361" s="163">
        <f t="shared" si="77"/>
        <v>0</v>
      </c>
      <c r="B361" s="64"/>
      <c r="C361" s="64"/>
      <c r="D361" s="64"/>
      <c r="E361" s="64"/>
      <c r="F361" s="71" t="s">
        <v>599</v>
      </c>
      <c r="G361" s="64" t="s">
        <v>30</v>
      </c>
      <c r="H361" s="22">
        <f t="shared" si="90"/>
        <v>0</v>
      </c>
      <c r="I361" s="22"/>
      <c r="J361" s="22"/>
      <c r="K361" s="154"/>
      <c r="L361" s="154"/>
      <c r="M361" s="154"/>
      <c r="N361" s="154">
        <f t="shared" si="91"/>
        <v>0</v>
      </c>
      <c r="O361" s="2" t="s">
        <v>875</v>
      </c>
      <c r="S361" s="222">
        <f t="shared" si="82"/>
        <v>0</v>
      </c>
      <c r="Y361" s="64" t="s">
        <v>30</v>
      </c>
      <c r="Z361" s="163">
        <f t="shared" si="83"/>
        <v>0</v>
      </c>
      <c r="AA361" s="163">
        <f t="shared" si="84"/>
        <v>0</v>
      </c>
      <c r="AB361" s="163">
        <f t="shared" si="85"/>
        <v>0</v>
      </c>
      <c r="AG361" s="163">
        <f t="shared" si="78"/>
        <v>0</v>
      </c>
      <c r="AH361" s="163">
        <f t="shared" si="79"/>
        <v>0</v>
      </c>
      <c r="AI361" s="163">
        <f t="shared" si="80"/>
        <v>0</v>
      </c>
      <c r="AJ361" s="2">
        <v>2000</v>
      </c>
      <c r="AK361" s="163">
        <f t="shared" si="81"/>
        <v>-2000</v>
      </c>
    </row>
    <row r="362" spans="1:39" ht="18" customHeight="1">
      <c r="A362" s="163">
        <f t="shared" si="77"/>
        <v>13000</v>
      </c>
      <c r="B362" s="64"/>
      <c r="C362" s="64"/>
      <c r="D362" s="64"/>
      <c r="E362" s="64"/>
      <c r="F362" s="71" t="s">
        <v>546</v>
      </c>
      <c r="G362" s="64" t="s">
        <v>40</v>
      </c>
      <c r="H362" s="22">
        <f t="shared" si="90"/>
        <v>13000</v>
      </c>
      <c r="I362" s="22">
        <v>13000</v>
      </c>
      <c r="J362" s="22"/>
      <c r="K362" s="154"/>
      <c r="L362" s="154"/>
      <c r="M362" s="154"/>
      <c r="N362" s="154">
        <f t="shared" si="91"/>
        <v>13000</v>
      </c>
      <c r="O362" s="2" t="s">
        <v>875</v>
      </c>
      <c r="S362" s="222">
        <f t="shared" si="82"/>
        <v>0</v>
      </c>
      <c r="Y362" s="64" t="s">
        <v>40</v>
      </c>
      <c r="Z362" s="163">
        <f t="shared" si="83"/>
        <v>0</v>
      </c>
      <c r="AA362" s="163">
        <f t="shared" si="84"/>
        <v>0</v>
      </c>
      <c r="AB362" s="163">
        <f t="shared" si="85"/>
        <v>0</v>
      </c>
      <c r="AG362" s="163">
        <f t="shared" si="78"/>
        <v>0</v>
      </c>
      <c r="AH362" s="163">
        <f t="shared" si="79"/>
        <v>0</v>
      </c>
      <c r="AI362" s="163">
        <f t="shared" si="80"/>
        <v>13000</v>
      </c>
      <c r="AJ362" s="2">
        <v>13039.2</v>
      </c>
      <c r="AK362" s="163">
        <f t="shared" si="81"/>
        <v>-39.200000000000728</v>
      </c>
      <c r="AM362" s="2">
        <v>13039.2</v>
      </c>
    </row>
    <row r="363" spans="1:39" ht="18" customHeight="1">
      <c r="A363" s="163">
        <f t="shared" si="77"/>
        <v>1000</v>
      </c>
      <c r="B363" s="64"/>
      <c r="C363" s="64"/>
      <c r="D363" s="64"/>
      <c r="E363" s="64"/>
      <c r="F363" s="71" t="s">
        <v>477</v>
      </c>
      <c r="G363" s="64" t="s">
        <v>82</v>
      </c>
      <c r="H363" s="22">
        <f t="shared" si="90"/>
        <v>1000</v>
      </c>
      <c r="I363" s="22">
        <v>1000</v>
      </c>
      <c r="J363" s="22"/>
      <c r="K363" s="154"/>
      <c r="L363" s="154"/>
      <c r="M363" s="154"/>
      <c r="N363" s="154">
        <f t="shared" si="91"/>
        <v>1000</v>
      </c>
      <c r="O363" s="2" t="s">
        <v>875</v>
      </c>
      <c r="S363" s="222">
        <f t="shared" si="82"/>
        <v>0</v>
      </c>
      <c r="Y363" s="64" t="s">
        <v>82</v>
      </c>
      <c r="Z363" s="163">
        <f t="shared" si="83"/>
        <v>0</v>
      </c>
      <c r="AA363" s="163">
        <f t="shared" si="84"/>
        <v>0</v>
      </c>
      <c r="AB363" s="163">
        <f t="shared" si="85"/>
        <v>0</v>
      </c>
      <c r="AG363" s="163">
        <f t="shared" si="78"/>
        <v>0</v>
      </c>
      <c r="AH363" s="163">
        <f t="shared" si="79"/>
        <v>0</v>
      </c>
      <c r="AI363" s="163">
        <f t="shared" si="80"/>
        <v>1000</v>
      </c>
      <c r="AJ363" s="2">
        <v>1700</v>
      </c>
      <c r="AK363" s="163">
        <f t="shared" si="81"/>
        <v>-700</v>
      </c>
    </row>
    <row r="364" spans="1:39" ht="18" customHeight="1">
      <c r="A364" s="163">
        <f t="shared" si="77"/>
        <v>0</v>
      </c>
      <c r="B364" s="64"/>
      <c r="C364" s="64"/>
      <c r="D364" s="64"/>
      <c r="E364" s="64"/>
      <c r="F364" s="71" t="s">
        <v>749</v>
      </c>
      <c r="G364" s="64" t="s">
        <v>29</v>
      </c>
      <c r="H364" s="22">
        <f t="shared" ref="H364:H371" si="92">SUM(I364:J364)</f>
        <v>0</v>
      </c>
      <c r="I364" s="22"/>
      <c r="J364" s="22"/>
      <c r="K364" s="154"/>
      <c r="L364" s="154"/>
      <c r="M364" s="154"/>
      <c r="N364" s="154">
        <f t="shared" si="91"/>
        <v>0</v>
      </c>
      <c r="O364" s="2" t="s">
        <v>875</v>
      </c>
      <c r="S364" s="222">
        <f t="shared" si="82"/>
        <v>0</v>
      </c>
      <c r="Y364" s="64" t="s">
        <v>29</v>
      </c>
      <c r="Z364" s="163">
        <f t="shared" si="83"/>
        <v>0</v>
      </c>
      <c r="AA364" s="163">
        <f t="shared" si="84"/>
        <v>0</v>
      </c>
      <c r="AB364" s="163">
        <f t="shared" si="85"/>
        <v>0</v>
      </c>
      <c r="AG364" s="163">
        <f t="shared" si="78"/>
        <v>0</v>
      </c>
      <c r="AH364" s="163">
        <f t="shared" si="79"/>
        <v>0</v>
      </c>
      <c r="AI364" s="163">
        <f t="shared" si="80"/>
        <v>0</v>
      </c>
      <c r="AJ364" s="2">
        <v>1000</v>
      </c>
      <c r="AK364" s="163">
        <f t="shared" si="81"/>
        <v>-1000</v>
      </c>
    </row>
    <row r="365" spans="1:39" ht="18" customHeight="1">
      <c r="A365" s="163">
        <f t="shared" si="77"/>
        <v>300</v>
      </c>
      <c r="B365" s="64"/>
      <c r="C365" s="64"/>
      <c r="D365" s="64"/>
      <c r="E365" s="64"/>
      <c r="F365" s="71" t="s">
        <v>540</v>
      </c>
      <c r="G365" s="64" t="s">
        <v>41</v>
      </c>
      <c r="H365" s="22">
        <f t="shared" si="92"/>
        <v>300</v>
      </c>
      <c r="I365" s="22">
        <v>300</v>
      </c>
      <c r="J365" s="22"/>
      <c r="K365" s="154"/>
      <c r="L365" s="154"/>
      <c r="M365" s="154"/>
      <c r="N365" s="154">
        <f t="shared" si="91"/>
        <v>300</v>
      </c>
      <c r="O365" s="2" t="s">
        <v>875</v>
      </c>
      <c r="S365" s="222">
        <f t="shared" si="82"/>
        <v>0</v>
      </c>
      <c r="Y365" s="64" t="s">
        <v>41</v>
      </c>
      <c r="Z365" s="163">
        <f t="shared" si="83"/>
        <v>0</v>
      </c>
      <c r="AA365" s="163">
        <f t="shared" si="84"/>
        <v>0</v>
      </c>
      <c r="AB365" s="163">
        <f t="shared" si="85"/>
        <v>0</v>
      </c>
      <c r="AG365" s="163">
        <f t="shared" si="78"/>
        <v>0</v>
      </c>
      <c r="AH365" s="163">
        <f t="shared" si="79"/>
        <v>0</v>
      </c>
      <c r="AI365" s="163">
        <f t="shared" si="80"/>
        <v>300</v>
      </c>
      <c r="AJ365" s="2">
        <v>500</v>
      </c>
      <c r="AK365" s="163">
        <f t="shared" si="81"/>
        <v>-200</v>
      </c>
    </row>
    <row r="366" spans="1:39" ht="27">
      <c r="A366" s="163">
        <f t="shared" si="77"/>
        <v>4000</v>
      </c>
      <c r="B366" s="64"/>
      <c r="C366" s="64"/>
      <c r="D366" s="64"/>
      <c r="E366" s="64"/>
      <c r="F366" s="71" t="s">
        <v>883</v>
      </c>
      <c r="G366" s="64">
        <v>4252</v>
      </c>
      <c r="H366" s="22">
        <f t="shared" si="92"/>
        <v>4000</v>
      </c>
      <c r="I366" s="22">
        <v>4000</v>
      </c>
      <c r="J366" s="22"/>
      <c r="K366" s="154"/>
      <c r="L366" s="154"/>
      <c r="M366" s="154"/>
      <c r="N366" s="154">
        <f t="shared" si="91"/>
        <v>4000</v>
      </c>
      <c r="O366" s="2" t="s">
        <v>875</v>
      </c>
      <c r="S366" s="222">
        <f t="shared" si="82"/>
        <v>0</v>
      </c>
      <c r="Y366" s="64">
        <v>4252</v>
      </c>
      <c r="Z366" s="163">
        <f t="shared" si="83"/>
        <v>0</v>
      </c>
      <c r="AA366" s="163">
        <f t="shared" si="84"/>
        <v>0</v>
      </c>
      <c r="AB366" s="163">
        <f t="shared" si="85"/>
        <v>0</v>
      </c>
      <c r="AG366" s="163">
        <f t="shared" si="78"/>
        <v>0</v>
      </c>
      <c r="AH366" s="163">
        <f t="shared" si="79"/>
        <v>0</v>
      </c>
      <c r="AI366" s="163">
        <f t="shared" si="80"/>
        <v>4000</v>
      </c>
      <c r="AJ366" s="2">
        <v>3287</v>
      </c>
      <c r="AK366" s="163">
        <f t="shared" si="81"/>
        <v>713</v>
      </c>
      <c r="AM366" s="2">
        <v>3287</v>
      </c>
    </row>
    <row r="367" spans="1:39">
      <c r="A367" s="163">
        <f t="shared" si="77"/>
        <v>560</v>
      </c>
      <c r="B367" s="64"/>
      <c r="C367" s="64"/>
      <c r="D367" s="64"/>
      <c r="E367" s="64"/>
      <c r="F367" s="220" t="s">
        <v>412</v>
      </c>
      <c r="G367" s="64" t="s">
        <v>44</v>
      </c>
      <c r="H367" s="22">
        <f t="shared" si="92"/>
        <v>560</v>
      </c>
      <c r="I367" s="22">
        <v>560</v>
      </c>
      <c r="J367" s="22"/>
      <c r="K367" s="154"/>
      <c r="L367" s="154"/>
      <c r="M367" s="154"/>
      <c r="N367" s="154">
        <f t="shared" si="91"/>
        <v>560</v>
      </c>
      <c r="O367" s="2" t="s">
        <v>875</v>
      </c>
      <c r="S367" s="222">
        <f t="shared" si="82"/>
        <v>0</v>
      </c>
      <c r="Y367" s="64" t="s">
        <v>44</v>
      </c>
      <c r="Z367" s="163">
        <f t="shared" si="83"/>
        <v>0</v>
      </c>
      <c r="AA367" s="163">
        <f t="shared" si="84"/>
        <v>0</v>
      </c>
      <c r="AB367" s="163">
        <f t="shared" si="85"/>
        <v>0</v>
      </c>
      <c r="AG367" s="163">
        <f t="shared" si="78"/>
        <v>0</v>
      </c>
      <c r="AH367" s="163">
        <f t="shared" si="79"/>
        <v>0</v>
      </c>
      <c r="AI367" s="163">
        <f t="shared" si="80"/>
        <v>560</v>
      </c>
      <c r="AJ367" s="2">
        <v>560</v>
      </c>
      <c r="AK367" s="163">
        <f t="shared" si="81"/>
        <v>0</v>
      </c>
    </row>
    <row r="368" spans="1:39" ht="15.75" customHeight="1">
      <c r="A368" s="163">
        <f t="shared" si="77"/>
        <v>110000</v>
      </c>
      <c r="B368" s="64"/>
      <c r="C368" s="64"/>
      <c r="D368" s="64"/>
      <c r="E368" s="64"/>
      <c r="F368" s="71" t="s">
        <v>573</v>
      </c>
      <c r="G368" s="64">
        <v>4264</v>
      </c>
      <c r="H368" s="22">
        <f t="shared" si="92"/>
        <v>110000</v>
      </c>
      <c r="I368" s="22">
        <v>110000</v>
      </c>
      <c r="J368" s="22"/>
      <c r="K368" s="154"/>
      <c r="L368" s="154"/>
      <c r="M368" s="154"/>
      <c r="N368" s="154">
        <f t="shared" si="91"/>
        <v>110000</v>
      </c>
      <c r="O368" s="2" t="s">
        <v>875</v>
      </c>
      <c r="P368" s="2">
        <v>4510</v>
      </c>
      <c r="S368" s="222">
        <f t="shared" si="82"/>
        <v>-4510</v>
      </c>
      <c r="V368" s="2">
        <v>4510</v>
      </c>
      <c r="W368" s="2">
        <v>4510</v>
      </c>
      <c r="X368" s="2">
        <v>4510</v>
      </c>
      <c r="Y368" s="64">
        <v>4264</v>
      </c>
      <c r="Z368" s="163">
        <f t="shared" si="83"/>
        <v>4510</v>
      </c>
      <c r="AA368" s="163">
        <f t="shared" si="84"/>
        <v>4510</v>
      </c>
      <c r="AB368" s="163">
        <f t="shared" si="85"/>
        <v>4510</v>
      </c>
      <c r="AG368" s="163">
        <f t="shared" si="78"/>
        <v>0</v>
      </c>
      <c r="AH368" s="163">
        <f t="shared" si="79"/>
        <v>0</v>
      </c>
      <c r="AI368" s="163">
        <f t="shared" si="80"/>
        <v>110000</v>
      </c>
      <c r="AJ368" s="2">
        <v>102137.3</v>
      </c>
      <c r="AK368" s="163">
        <f t="shared" si="81"/>
        <v>7862.6999999999971</v>
      </c>
      <c r="AM368" s="2">
        <v>102137.3</v>
      </c>
    </row>
    <row r="369" spans="1:37">
      <c r="A369" s="163">
        <f t="shared" si="77"/>
        <v>10000</v>
      </c>
      <c r="B369" s="64"/>
      <c r="C369" s="64"/>
      <c r="D369" s="64"/>
      <c r="E369" s="64"/>
      <c r="F369" s="71" t="s">
        <v>590</v>
      </c>
      <c r="G369" s="64" t="s">
        <v>51</v>
      </c>
      <c r="H369" s="22">
        <f t="shared" si="92"/>
        <v>10000</v>
      </c>
      <c r="I369" s="22">
        <v>10000</v>
      </c>
      <c r="J369" s="22"/>
      <c r="K369" s="154"/>
      <c r="L369" s="154"/>
      <c r="M369" s="154"/>
      <c r="N369" s="154">
        <f t="shared" si="91"/>
        <v>10000</v>
      </c>
      <c r="O369" s="2" t="s">
        <v>875</v>
      </c>
      <c r="P369" s="2">
        <v>116.7</v>
      </c>
      <c r="S369" s="222">
        <f t="shared" si="82"/>
        <v>-116.7</v>
      </c>
      <c r="V369" s="2">
        <v>116.7</v>
      </c>
      <c r="W369" s="2">
        <v>116.7</v>
      </c>
      <c r="X369" s="2">
        <v>116.7</v>
      </c>
      <c r="Y369" s="64" t="s">
        <v>51</v>
      </c>
      <c r="Z369" s="163">
        <f t="shared" si="83"/>
        <v>116.7</v>
      </c>
      <c r="AA369" s="163">
        <f t="shared" si="84"/>
        <v>116.7</v>
      </c>
      <c r="AB369" s="163">
        <f t="shared" si="85"/>
        <v>116.7</v>
      </c>
      <c r="AG369" s="163">
        <f t="shared" si="78"/>
        <v>0</v>
      </c>
      <c r="AH369" s="163">
        <f t="shared" si="79"/>
        <v>0</v>
      </c>
      <c r="AI369" s="163">
        <f t="shared" si="80"/>
        <v>10000</v>
      </c>
      <c r="AJ369" s="2">
        <v>10116.700000000001</v>
      </c>
      <c r="AK369" s="163">
        <f t="shared" si="81"/>
        <v>-116.70000000000073</v>
      </c>
    </row>
    <row r="370" spans="1:37">
      <c r="A370" s="163">
        <f t="shared" si="77"/>
        <v>1000</v>
      </c>
      <c r="B370" s="64"/>
      <c r="C370" s="64"/>
      <c r="D370" s="64"/>
      <c r="E370" s="64"/>
      <c r="F370" s="71" t="s">
        <v>174</v>
      </c>
      <c r="G370" s="64">
        <v>5122</v>
      </c>
      <c r="H370" s="22">
        <f t="shared" si="92"/>
        <v>1000</v>
      </c>
      <c r="I370" s="22"/>
      <c r="J370" s="22">
        <v>1000</v>
      </c>
      <c r="K370" s="154"/>
      <c r="L370" s="154"/>
      <c r="M370" s="154"/>
      <c r="N370" s="154">
        <f t="shared" si="91"/>
        <v>1000</v>
      </c>
      <c r="O370" s="2" t="s">
        <v>875</v>
      </c>
      <c r="P370" s="163"/>
      <c r="Q370" s="163"/>
      <c r="S370" s="222">
        <f t="shared" si="82"/>
        <v>0</v>
      </c>
      <c r="Y370" s="64">
        <v>5122</v>
      </c>
      <c r="Z370" s="163">
        <f t="shared" si="83"/>
        <v>0</v>
      </c>
      <c r="AA370" s="163">
        <f t="shared" si="84"/>
        <v>0</v>
      </c>
      <c r="AB370" s="163">
        <f t="shared" si="85"/>
        <v>0</v>
      </c>
      <c r="AG370" s="163">
        <f t="shared" si="78"/>
        <v>0</v>
      </c>
      <c r="AH370" s="163">
        <f t="shared" si="79"/>
        <v>0</v>
      </c>
      <c r="AI370" s="163">
        <f t="shared" si="80"/>
        <v>1000</v>
      </c>
      <c r="AK370" s="163">
        <f t="shared" si="81"/>
        <v>0</v>
      </c>
    </row>
    <row r="371" spans="1:37">
      <c r="A371" s="163">
        <f t="shared" si="77"/>
        <v>2000</v>
      </c>
      <c r="B371" s="64"/>
      <c r="C371" s="64"/>
      <c r="D371" s="64"/>
      <c r="E371" s="64"/>
      <c r="F371" s="71" t="s">
        <v>548</v>
      </c>
      <c r="G371" s="64">
        <v>5129</v>
      </c>
      <c r="H371" s="22">
        <f t="shared" si="92"/>
        <v>2000</v>
      </c>
      <c r="I371" s="22"/>
      <c r="J371" s="22">
        <v>2000</v>
      </c>
      <c r="K371" s="154"/>
      <c r="L371" s="154"/>
      <c r="M371" s="154"/>
      <c r="N371" s="154">
        <f t="shared" si="91"/>
        <v>2000</v>
      </c>
      <c r="O371" s="2" t="s">
        <v>875</v>
      </c>
      <c r="S371" s="222">
        <f t="shared" si="82"/>
        <v>0</v>
      </c>
      <c r="Y371" s="64">
        <v>5129</v>
      </c>
      <c r="Z371" s="163">
        <f t="shared" si="83"/>
        <v>0</v>
      </c>
      <c r="AA371" s="163">
        <f t="shared" si="84"/>
        <v>0</v>
      </c>
      <c r="AB371" s="163">
        <f t="shared" si="85"/>
        <v>0</v>
      </c>
      <c r="AG371" s="163">
        <f t="shared" si="78"/>
        <v>0</v>
      </c>
      <c r="AH371" s="163">
        <f t="shared" si="79"/>
        <v>0</v>
      </c>
      <c r="AI371" s="163">
        <f t="shared" si="80"/>
        <v>2000</v>
      </c>
      <c r="AK371" s="163">
        <f t="shared" si="81"/>
        <v>0</v>
      </c>
    </row>
    <row r="372" spans="1:37">
      <c r="A372" s="163">
        <f t="shared" si="77"/>
        <v>0</v>
      </c>
      <c r="B372" s="64">
        <v>2520</v>
      </c>
      <c r="C372" s="64" t="s">
        <v>10</v>
      </c>
      <c r="D372" s="64">
        <v>2</v>
      </c>
      <c r="E372" s="64">
        <v>0</v>
      </c>
      <c r="F372" s="71" t="s">
        <v>276</v>
      </c>
      <c r="G372" s="64"/>
      <c r="H372" s="22"/>
      <c r="I372" s="22"/>
      <c r="J372" s="22"/>
      <c r="K372" s="22"/>
      <c r="L372" s="22"/>
      <c r="M372" s="22"/>
      <c r="N372" s="22"/>
      <c r="O372" s="2" t="s">
        <v>875</v>
      </c>
      <c r="S372" s="222">
        <f t="shared" si="82"/>
        <v>0</v>
      </c>
      <c r="Y372" s="64"/>
      <c r="Z372" s="163">
        <f t="shared" si="83"/>
        <v>0</v>
      </c>
      <c r="AA372" s="163">
        <f t="shared" si="84"/>
        <v>0</v>
      </c>
      <c r="AB372" s="163">
        <f t="shared" si="85"/>
        <v>0</v>
      </c>
      <c r="AG372" s="163">
        <f t="shared" si="78"/>
        <v>0</v>
      </c>
      <c r="AH372" s="163">
        <f t="shared" si="79"/>
        <v>0</v>
      </c>
      <c r="AI372" s="163">
        <f t="shared" si="80"/>
        <v>0</v>
      </c>
      <c r="AK372" s="163">
        <f t="shared" si="81"/>
        <v>0</v>
      </c>
    </row>
    <row r="373" spans="1:37" ht="56.25" customHeight="1">
      <c r="A373" s="163">
        <f t="shared" si="77"/>
        <v>0</v>
      </c>
      <c r="B373" s="64"/>
      <c r="C373" s="64"/>
      <c r="D373" s="64"/>
      <c r="E373" s="64"/>
      <c r="F373" s="71" t="s">
        <v>155</v>
      </c>
      <c r="G373" s="64"/>
      <c r="H373" s="22"/>
      <c r="I373" s="22"/>
      <c r="J373" s="22"/>
      <c r="K373" s="22"/>
      <c r="L373" s="22"/>
      <c r="M373" s="22"/>
      <c r="N373" s="22"/>
      <c r="O373" s="2" t="s">
        <v>875</v>
      </c>
      <c r="S373" s="222">
        <f t="shared" si="82"/>
        <v>0</v>
      </c>
      <c r="Y373" s="64"/>
      <c r="Z373" s="163">
        <f t="shared" si="83"/>
        <v>0</v>
      </c>
      <c r="AA373" s="163">
        <f t="shared" si="84"/>
        <v>0</v>
      </c>
      <c r="AB373" s="163">
        <f t="shared" si="85"/>
        <v>0</v>
      </c>
      <c r="AG373" s="163">
        <f t="shared" si="78"/>
        <v>0</v>
      </c>
      <c r="AH373" s="163">
        <f t="shared" si="79"/>
        <v>0</v>
      </c>
      <c r="AI373" s="163">
        <f t="shared" si="80"/>
        <v>0</v>
      </c>
      <c r="AK373" s="163">
        <f t="shared" si="81"/>
        <v>0</v>
      </c>
    </row>
    <row r="374" spans="1:37">
      <c r="A374" s="163">
        <f t="shared" si="77"/>
        <v>0</v>
      </c>
      <c r="B374" s="64">
        <v>2521</v>
      </c>
      <c r="C374" s="64" t="s">
        <v>10</v>
      </c>
      <c r="D374" s="64">
        <v>2</v>
      </c>
      <c r="E374" s="64">
        <v>1</v>
      </c>
      <c r="F374" s="71" t="s">
        <v>277</v>
      </c>
      <c r="G374" s="64"/>
      <c r="H374" s="22"/>
      <c r="I374" s="22"/>
      <c r="J374" s="22"/>
      <c r="K374" s="22"/>
      <c r="L374" s="22"/>
      <c r="M374" s="22"/>
      <c r="N374" s="22"/>
      <c r="O374" s="2" t="s">
        <v>875</v>
      </c>
      <c r="S374" s="222">
        <f t="shared" si="82"/>
        <v>0</v>
      </c>
      <c r="Y374" s="64"/>
      <c r="Z374" s="163">
        <f t="shared" si="83"/>
        <v>0</v>
      </c>
      <c r="AA374" s="163">
        <f t="shared" si="84"/>
        <v>0</v>
      </c>
      <c r="AB374" s="163">
        <f t="shared" si="85"/>
        <v>0</v>
      </c>
      <c r="AG374" s="163">
        <f t="shared" si="78"/>
        <v>0</v>
      </c>
      <c r="AH374" s="163">
        <f t="shared" si="79"/>
        <v>0</v>
      </c>
      <c r="AI374" s="163">
        <f t="shared" si="80"/>
        <v>0</v>
      </c>
      <c r="AK374" s="163">
        <f t="shared" si="81"/>
        <v>0</v>
      </c>
    </row>
    <row r="375" spans="1:37" ht="40.5">
      <c r="A375" s="163">
        <f t="shared" si="77"/>
        <v>0</v>
      </c>
      <c r="B375" s="64"/>
      <c r="C375" s="64"/>
      <c r="D375" s="64"/>
      <c r="E375" s="64"/>
      <c r="F375" s="71" t="s">
        <v>176</v>
      </c>
      <c r="G375" s="64"/>
      <c r="H375" s="22"/>
      <c r="I375" s="22"/>
      <c r="J375" s="22"/>
      <c r="K375" s="22"/>
      <c r="L375" s="22"/>
      <c r="M375" s="22"/>
      <c r="N375" s="22"/>
      <c r="O375" s="2" t="s">
        <v>875</v>
      </c>
      <c r="S375" s="222">
        <f t="shared" si="82"/>
        <v>0</v>
      </c>
      <c r="Y375" s="64"/>
      <c r="Z375" s="163">
        <f t="shared" si="83"/>
        <v>0</v>
      </c>
      <c r="AA375" s="163">
        <f t="shared" si="84"/>
        <v>0</v>
      </c>
      <c r="AB375" s="163">
        <f t="shared" si="85"/>
        <v>0</v>
      </c>
      <c r="AG375" s="163">
        <f t="shared" si="78"/>
        <v>0</v>
      </c>
      <c r="AH375" s="163">
        <f t="shared" si="79"/>
        <v>0</v>
      </c>
      <c r="AI375" s="163">
        <f t="shared" si="80"/>
        <v>0</v>
      </c>
      <c r="AK375" s="163">
        <f t="shared" si="81"/>
        <v>0</v>
      </c>
    </row>
    <row r="376" spans="1:37" ht="22.5" customHeight="1">
      <c r="A376" s="163">
        <f t="shared" si="77"/>
        <v>0</v>
      </c>
      <c r="B376" s="64"/>
      <c r="C376" s="64"/>
      <c r="D376" s="64"/>
      <c r="E376" s="64"/>
      <c r="F376" s="71" t="s">
        <v>177</v>
      </c>
      <c r="G376" s="64"/>
      <c r="H376" s="22"/>
      <c r="I376" s="22"/>
      <c r="J376" s="22"/>
      <c r="K376" s="22"/>
      <c r="L376" s="22"/>
      <c r="M376" s="22"/>
      <c r="N376" s="22"/>
      <c r="O376" s="2" t="s">
        <v>875</v>
      </c>
      <c r="S376" s="222">
        <f t="shared" si="82"/>
        <v>0</v>
      </c>
      <c r="Y376" s="64"/>
      <c r="Z376" s="163">
        <f t="shared" si="83"/>
        <v>0</v>
      </c>
      <c r="AA376" s="163">
        <f t="shared" si="84"/>
        <v>0</v>
      </c>
      <c r="AB376" s="163">
        <f t="shared" si="85"/>
        <v>0</v>
      </c>
      <c r="AG376" s="163">
        <f t="shared" si="78"/>
        <v>0</v>
      </c>
      <c r="AH376" s="163">
        <f t="shared" si="79"/>
        <v>0</v>
      </c>
      <c r="AI376" s="163">
        <f t="shared" si="80"/>
        <v>0</v>
      </c>
      <c r="AK376" s="163">
        <f t="shared" si="81"/>
        <v>0</v>
      </c>
    </row>
    <row r="377" spans="1:37">
      <c r="A377" s="163">
        <f t="shared" si="77"/>
        <v>0</v>
      </c>
      <c r="B377" s="64"/>
      <c r="C377" s="64"/>
      <c r="D377" s="64"/>
      <c r="E377" s="64"/>
      <c r="F377" s="71" t="s">
        <v>177</v>
      </c>
      <c r="G377" s="64"/>
      <c r="H377" s="22"/>
      <c r="I377" s="22"/>
      <c r="J377" s="22"/>
      <c r="K377" s="22"/>
      <c r="L377" s="22"/>
      <c r="M377" s="22"/>
      <c r="N377" s="22"/>
      <c r="O377" s="2" t="s">
        <v>875</v>
      </c>
      <c r="S377" s="222">
        <f t="shared" si="82"/>
        <v>0</v>
      </c>
      <c r="Y377" s="64"/>
      <c r="Z377" s="163">
        <f t="shared" si="83"/>
        <v>0</v>
      </c>
      <c r="AA377" s="163">
        <f t="shared" si="84"/>
        <v>0</v>
      </c>
      <c r="AB377" s="163">
        <f t="shared" si="85"/>
        <v>0</v>
      </c>
      <c r="AG377" s="163">
        <f t="shared" si="78"/>
        <v>0</v>
      </c>
      <c r="AH377" s="163">
        <f t="shared" si="79"/>
        <v>0</v>
      </c>
      <c r="AI377" s="163">
        <f t="shared" si="80"/>
        <v>0</v>
      </c>
      <c r="AK377" s="163">
        <f t="shared" si="81"/>
        <v>0</v>
      </c>
    </row>
    <row r="378" spans="1:37" ht="21.75" customHeight="1">
      <c r="A378" s="163">
        <f t="shared" si="77"/>
        <v>0</v>
      </c>
      <c r="B378" s="64">
        <v>2530</v>
      </c>
      <c r="C378" s="64" t="s">
        <v>10</v>
      </c>
      <c r="D378" s="64">
        <v>3</v>
      </c>
      <c r="E378" s="64">
        <v>0</v>
      </c>
      <c r="F378" s="71" t="s">
        <v>278</v>
      </c>
      <c r="G378" s="64"/>
      <c r="H378" s="22"/>
      <c r="I378" s="22"/>
      <c r="J378" s="22"/>
      <c r="K378" s="22"/>
      <c r="L378" s="22"/>
      <c r="M378" s="22"/>
      <c r="N378" s="22"/>
      <c r="O378" s="2" t="s">
        <v>875</v>
      </c>
      <c r="S378" s="222">
        <f t="shared" si="82"/>
        <v>0</v>
      </c>
      <c r="Y378" s="64"/>
      <c r="Z378" s="163">
        <f t="shared" si="83"/>
        <v>0</v>
      </c>
      <c r="AA378" s="163">
        <f t="shared" si="84"/>
        <v>0</v>
      </c>
      <c r="AB378" s="163">
        <f t="shared" si="85"/>
        <v>0</v>
      </c>
      <c r="AG378" s="163">
        <f t="shared" si="78"/>
        <v>0</v>
      </c>
      <c r="AH378" s="163">
        <f t="shared" si="79"/>
        <v>0</v>
      </c>
      <c r="AI378" s="163">
        <f t="shared" si="80"/>
        <v>0</v>
      </c>
      <c r="AK378" s="163">
        <f t="shared" si="81"/>
        <v>0</v>
      </c>
    </row>
    <row r="379" spans="1:37" ht="54.75" customHeight="1">
      <c r="A379" s="163">
        <f t="shared" si="77"/>
        <v>0</v>
      </c>
      <c r="B379" s="64"/>
      <c r="C379" s="64"/>
      <c r="D379" s="64"/>
      <c r="E379" s="64"/>
      <c r="F379" s="71" t="s">
        <v>155</v>
      </c>
      <c r="G379" s="64"/>
      <c r="H379" s="22"/>
      <c r="I379" s="22"/>
      <c r="J379" s="22"/>
      <c r="K379" s="22"/>
      <c r="L379" s="22"/>
      <c r="M379" s="22"/>
      <c r="N379" s="22"/>
      <c r="O379" s="2" t="s">
        <v>875</v>
      </c>
      <c r="S379" s="222">
        <f t="shared" si="82"/>
        <v>0</v>
      </c>
      <c r="Y379" s="64"/>
      <c r="Z379" s="163">
        <f t="shared" si="83"/>
        <v>0</v>
      </c>
      <c r="AA379" s="163">
        <f t="shared" si="84"/>
        <v>0</v>
      </c>
      <c r="AB379" s="163">
        <f t="shared" si="85"/>
        <v>0</v>
      </c>
      <c r="AG379" s="163">
        <f t="shared" si="78"/>
        <v>0</v>
      </c>
      <c r="AH379" s="163">
        <f t="shared" si="79"/>
        <v>0</v>
      </c>
      <c r="AI379" s="163">
        <f t="shared" si="80"/>
        <v>0</v>
      </c>
      <c r="AK379" s="163">
        <f t="shared" si="81"/>
        <v>0</v>
      </c>
    </row>
    <row r="380" spans="1:37">
      <c r="A380" s="163">
        <f t="shared" si="77"/>
        <v>0</v>
      </c>
      <c r="B380" s="64">
        <v>2531</v>
      </c>
      <c r="C380" s="64" t="s">
        <v>10</v>
      </c>
      <c r="D380" s="64">
        <v>3</v>
      </c>
      <c r="E380" s="64">
        <v>1</v>
      </c>
      <c r="F380" s="71" t="s">
        <v>278</v>
      </c>
      <c r="G380" s="64"/>
      <c r="H380" s="22"/>
      <c r="I380" s="22"/>
      <c r="J380" s="22"/>
      <c r="K380" s="22"/>
      <c r="L380" s="22"/>
      <c r="M380" s="22"/>
      <c r="N380" s="22"/>
      <c r="O380" s="2" t="s">
        <v>875</v>
      </c>
      <c r="S380" s="222">
        <f t="shared" si="82"/>
        <v>0</v>
      </c>
      <c r="Y380" s="64"/>
      <c r="Z380" s="163">
        <f t="shared" si="83"/>
        <v>0</v>
      </c>
      <c r="AA380" s="163">
        <f t="shared" si="84"/>
        <v>0</v>
      </c>
      <c r="AB380" s="163">
        <f t="shared" si="85"/>
        <v>0</v>
      </c>
      <c r="AG380" s="163">
        <f t="shared" si="78"/>
        <v>0</v>
      </c>
      <c r="AH380" s="163">
        <f t="shared" si="79"/>
        <v>0</v>
      </c>
      <c r="AI380" s="163">
        <f t="shared" si="80"/>
        <v>0</v>
      </c>
      <c r="AK380" s="163">
        <f t="shared" si="81"/>
        <v>0</v>
      </c>
    </row>
    <row r="381" spans="1:37" ht="40.5">
      <c r="A381" s="163">
        <f t="shared" si="77"/>
        <v>0</v>
      </c>
      <c r="B381" s="64"/>
      <c r="C381" s="64"/>
      <c r="D381" s="64"/>
      <c r="E381" s="64"/>
      <c r="F381" s="71" t="s">
        <v>176</v>
      </c>
      <c r="G381" s="64"/>
      <c r="H381" s="22"/>
      <c r="I381" s="22"/>
      <c r="J381" s="22"/>
      <c r="K381" s="22"/>
      <c r="L381" s="22"/>
      <c r="M381" s="22"/>
      <c r="N381" s="22"/>
      <c r="O381" s="2" t="s">
        <v>875</v>
      </c>
      <c r="S381" s="222">
        <f t="shared" si="82"/>
        <v>0</v>
      </c>
      <c r="Y381" s="64"/>
      <c r="Z381" s="163">
        <f t="shared" si="83"/>
        <v>0</v>
      </c>
      <c r="AA381" s="163">
        <f t="shared" si="84"/>
        <v>0</v>
      </c>
      <c r="AB381" s="163">
        <f t="shared" si="85"/>
        <v>0</v>
      </c>
      <c r="AG381" s="163">
        <f t="shared" si="78"/>
        <v>0</v>
      </c>
      <c r="AH381" s="163">
        <f t="shared" si="79"/>
        <v>0</v>
      </c>
      <c r="AI381" s="163">
        <f t="shared" si="80"/>
        <v>0</v>
      </c>
      <c r="AK381" s="163">
        <f t="shared" si="81"/>
        <v>0</v>
      </c>
    </row>
    <row r="382" spans="1:37" ht="38.25" customHeight="1">
      <c r="A382" s="163">
        <f t="shared" si="77"/>
        <v>0</v>
      </c>
      <c r="B382" s="64"/>
      <c r="C382" s="64"/>
      <c r="D382" s="64"/>
      <c r="E382" s="64"/>
      <c r="F382" s="71" t="s">
        <v>177</v>
      </c>
      <c r="G382" s="64"/>
      <c r="H382" s="22"/>
      <c r="I382" s="22"/>
      <c r="J382" s="22"/>
      <c r="K382" s="22"/>
      <c r="L382" s="22"/>
      <c r="M382" s="22"/>
      <c r="N382" s="22"/>
      <c r="O382" s="2" t="s">
        <v>875</v>
      </c>
      <c r="S382" s="222">
        <f t="shared" si="82"/>
        <v>0</v>
      </c>
      <c r="Y382" s="64"/>
      <c r="Z382" s="163">
        <f t="shared" si="83"/>
        <v>0</v>
      </c>
      <c r="AA382" s="163">
        <f t="shared" si="84"/>
        <v>0</v>
      </c>
      <c r="AB382" s="163">
        <f t="shared" si="85"/>
        <v>0</v>
      </c>
      <c r="AG382" s="163">
        <f t="shared" si="78"/>
        <v>0</v>
      </c>
      <c r="AH382" s="163">
        <f t="shared" si="79"/>
        <v>0</v>
      </c>
      <c r="AI382" s="163">
        <f t="shared" si="80"/>
        <v>0</v>
      </c>
      <c r="AK382" s="163">
        <f t="shared" si="81"/>
        <v>0</v>
      </c>
    </row>
    <row r="383" spans="1:37">
      <c r="A383" s="163">
        <f t="shared" si="77"/>
        <v>0</v>
      </c>
      <c r="B383" s="64"/>
      <c r="C383" s="64"/>
      <c r="D383" s="64"/>
      <c r="E383" s="64"/>
      <c r="F383" s="71" t="s">
        <v>177</v>
      </c>
      <c r="G383" s="64"/>
      <c r="H383" s="22"/>
      <c r="I383" s="22"/>
      <c r="J383" s="22"/>
      <c r="K383" s="22"/>
      <c r="L383" s="22"/>
      <c r="M383" s="22"/>
      <c r="N383" s="22"/>
      <c r="O383" s="2" t="s">
        <v>875</v>
      </c>
      <c r="S383" s="222">
        <f t="shared" si="82"/>
        <v>0</v>
      </c>
      <c r="Y383" s="64"/>
      <c r="Z383" s="163">
        <f t="shared" si="83"/>
        <v>0</v>
      </c>
      <c r="AA383" s="163">
        <f t="shared" si="84"/>
        <v>0</v>
      </c>
      <c r="AB383" s="163">
        <f t="shared" si="85"/>
        <v>0</v>
      </c>
      <c r="AG383" s="163">
        <f t="shared" si="78"/>
        <v>0</v>
      </c>
      <c r="AH383" s="163">
        <f t="shared" si="79"/>
        <v>0</v>
      </c>
      <c r="AI383" s="163">
        <f t="shared" si="80"/>
        <v>0</v>
      </c>
      <c r="AK383" s="163">
        <f t="shared" si="81"/>
        <v>0</v>
      </c>
    </row>
    <row r="384" spans="1:37" ht="38.25" customHeight="1">
      <c r="A384" s="163">
        <f t="shared" si="77"/>
        <v>0</v>
      </c>
      <c r="B384" s="64">
        <v>2540</v>
      </c>
      <c r="C384" s="64" t="s">
        <v>10</v>
      </c>
      <c r="D384" s="64">
        <v>4</v>
      </c>
      <c r="E384" s="64">
        <v>0</v>
      </c>
      <c r="F384" s="71" t="s">
        <v>279</v>
      </c>
      <c r="G384" s="64"/>
      <c r="H384" s="22"/>
      <c r="I384" s="22"/>
      <c r="J384" s="22"/>
      <c r="K384" s="22"/>
      <c r="L384" s="22"/>
      <c r="M384" s="22"/>
      <c r="N384" s="22"/>
      <c r="O384" s="2" t="s">
        <v>875</v>
      </c>
      <c r="S384" s="222">
        <f t="shared" si="82"/>
        <v>0</v>
      </c>
      <c r="Y384" s="64"/>
      <c r="Z384" s="163">
        <f t="shared" si="83"/>
        <v>0</v>
      </c>
      <c r="AA384" s="163">
        <f t="shared" si="84"/>
        <v>0</v>
      </c>
      <c r="AB384" s="163">
        <f t="shared" si="85"/>
        <v>0</v>
      </c>
      <c r="AG384" s="163">
        <f t="shared" si="78"/>
        <v>0</v>
      </c>
      <c r="AH384" s="163">
        <f t="shared" si="79"/>
        <v>0</v>
      </c>
      <c r="AI384" s="163">
        <f t="shared" si="80"/>
        <v>0</v>
      </c>
      <c r="AK384" s="163">
        <f t="shared" si="81"/>
        <v>0</v>
      </c>
    </row>
    <row r="385" spans="1:37" ht="50.25" customHeight="1">
      <c r="A385" s="163">
        <f t="shared" si="77"/>
        <v>0</v>
      </c>
      <c r="B385" s="64"/>
      <c r="C385" s="64"/>
      <c r="D385" s="64"/>
      <c r="E385" s="64"/>
      <c r="F385" s="71" t="s">
        <v>155</v>
      </c>
      <c r="G385" s="64"/>
      <c r="H385" s="22"/>
      <c r="I385" s="22"/>
      <c r="J385" s="22"/>
      <c r="K385" s="22"/>
      <c r="L385" s="22"/>
      <c r="M385" s="22"/>
      <c r="N385" s="22"/>
      <c r="O385" s="2" t="s">
        <v>875</v>
      </c>
      <c r="S385" s="222">
        <f t="shared" si="82"/>
        <v>0</v>
      </c>
      <c r="Y385" s="64"/>
      <c r="Z385" s="163">
        <f t="shared" si="83"/>
        <v>0</v>
      </c>
      <c r="AA385" s="163">
        <f t="shared" si="84"/>
        <v>0</v>
      </c>
      <c r="AB385" s="163">
        <f t="shared" si="85"/>
        <v>0</v>
      </c>
      <c r="AG385" s="163">
        <f t="shared" si="78"/>
        <v>0</v>
      </c>
      <c r="AH385" s="163">
        <f t="shared" si="79"/>
        <v>0</v>
      </c>
      <c r="AI385" s="163">
        <f t="shared" si="80"/>
        <v>0</v>
      </c>
      <c r="AK385" s="163">
        <f t="shared" si="81"/>
        <v>0</v>
      </c>
    </row>
    <row r="386" spans="1:37" ht="27">
      <c r="A386" s="163">
        <f t="shared" si="77"/>
        <v>0</v>
      </c>
      <c r="B386" s="64">
        <v>2541</v>
      </c>
      <c r="C386" s="64" t="s">
        <v>10</v>
      </c>
      <c r="D386" s="64">
        <v>4</v>
      </c>
      <c r="E386" s="64">
        <v>1</v>
      </c>
      <c r="F386" s="71" t="s">
        <v>279</v>
      </c>
      <c r="G386" s="64"/>
      <c r="H386" s="22"/>
      <c r="I386" s="22"/>
      <c r="J386" s="22"/>
      <c r="K386" s="22"/>
      <c r="L386" s="22"/>
      <c r="M386" s="22"/>
      <c r="N386" s="22"/>
      <c r="O386" s="2" t="s">
        <v>875</v>
      </c>
      <c r="S386" s="222">
        <f t="shared" si="82"/>
        <v>0</v>
      </c>
      <c r="Y386" s="64"/>
      <c r="Z386" s="163">
        <f t="shared" si="83"/>
        <v>0</v>
      </c>
      <c r="AA386" s="163">
        <f t="shared" si="84"/>
        <v>0</v>
      </c>
      <c r="AB386" s="163">
        <f t="shared" si="85"/>
        <v>0</v>
      </c>
      <c r="AG386" s="163">
        <f t="shared" si="78"/>
        <v>0</v>
      </c>
      <c r="AH386" s="163">
        <f t="shared" si="79"/>
        <v>0</v>
      </c>
      <c r="AI386" s="163">
        <f t="shared" si="80"/>
        <v>0</v>
      </c>
      <c r="AK386" s="163">
        <f t="shared" si="81"/>
        <v>0</v>
      </c>
    </row>
    <row r="387" spans="1:37" ht="40.5">
      <c r="A387" s="163">
        <f t="shared" si="77"/>
        <v>0</v>
      </c>
      <c r="B387" s="64"/>
      <c r="C387" s="64"/>
      <c r="D387" s="64"/>
      <c r="E387" s="64"/>
      <c r="F387" s="71" t="s">
        <v>176</v>
      </c>
      <c r="G387" s="64"/>
      <c r="H387" s="22"/>
      <c r="I387" s="22"/>
      <c r="J387" s="22"/>
      <c r="K387" s="22"/>
      <c r="L387" s="22"/>
      <c r="M387" s="22"/>
      <c r="N387" s="22"/>
      <c r="O387" s="2" t="s">
        <v>875</v>
      </c>
      <c r="S387" s="222">
        <f t="shared" si="82"/>
        <v>0</v>
      </c>
      <c r="Y387" s="64"/>
      <c r="Z387" s="163">
        <f t="shared" si="83"/>
        <v>0</v>
      </c>
      <c r="AA387" s="163">
        <f t="shared" si="84"/>
        <v>0</v>
      </c>
      <c r="AB387" s="163">
        <f t="shared" si="85"/>
        <v>0</v>
      </c>
      <c r="AG387" s="163">
        <f t="shared" si="78"/>
        <v>0</v>
      </c>
      <c r="AH387" s="163">
        <f t="shared" si="79"/>
        <v>0</v>
      </c>
      <c r="AI387" s="163">
        <f t="shared" si="80"/>
        <v>0</v>
      </c>
      <c r="AK387" s="163">
        <f t="shared" si="81"/>
        <v>0</v>
      </c>
    </row>
    <row r="388" spans="1:37" ht="51" customHeight="1">
      <c r="A388" s="163">
        <f t="shared" si="77"/>
        <v>0</v>
      </c>
      <c r="B388" s="64"/>
      <c r="C388" s="64"/>
      <c r="D388" s="64"/>
      <c r="E388" s="64"/>
      <c r="F388" s="71" t="s">
        <v>177</v>
      </c>
      <c r="G388" s="64"/>
      <c r="H388" s="22"/>
      <c r="I388" s="22"/>
      <c r="J388" s="22"/>
      <c r="K388" s="22"/>
      <c r="L388" s="22"/>
      <c r="M388" s="22"/>
      <c r="N388" s="22"/>
      <c r="O388" s="2" t="s">
        <v>875</v>
      </c>
      <c r="S388" s="222">
        <f t="shared" si="82"/>
        <v>0</v>
      </c>
      <c r="Y388" s="64"/>
      <c r="Z388" s="163">
        <f t="shared" si="83"/>
        <v>0</v>
      </c>
      <c r="AA388" s="163">
        <f t="shared" si="84"/>
        <v>0</v>
      </c>
      <c r="AB388" s="163">
        <f t="shared" si="85"/>
        <v>0</v>
      </c>
      <c r="AG388" s="163">
        <f t="shared" si="78"/>
        <v>0</v>
      </c>
      <c r="AH388" s="163">
        <f t="shared" si="79"/>
        <v>0</v>
      </c>
      <c r="AI388" s="163">
        <f t="shared" si="80"/>
        <v>0</v>
      </c>
      <c r="AK388" s="163">
        <f t="shared" si="81"/>
        <v>0</v>
      </c>
    </row>
    <row r="389" spans="1:37">
      <c r="A389" s="163">
        <f t="shared" si="77"/>
        <v>0</v>
      </c>
      <c r="B389" s="64"/>
      <c r="C389" s="64"/>
      <c r="D389" s="64"/>
      <c r="E389" s="64"/>
      <c r="F389" s="71" t="s">
        <v>177</v>
      </c>
      <c r="G389" s="64"/>
      <c r="H389" s="22"/>
      <c r="I389" s="22"/>
      <c r="J389" s="22"/>
      <c r="K389" s="22"/>
      <c r="L389" s="22"/>
      <c r="M389" s="22"/>
      <c r="N389" s="22"/>
      <c r="O389" s="2" t="s">
        <v>875</v>
      </c>
      <c r="S389" s="222">
        <f t="shared" si="82"/>
        <v>0</v>
      </c>
      <c r="Y389" s="64"/>
      <c r="Z389" s="163">
        <f t="shared" si="83"/>
        <v>0</v>
      </c>
      <c r="AA389" s="163">
        <f t="shared" si="84"/>
        <v>0</v>
      </c>
      <c r="AB389" s="163">
        <f t="shared" si="85"/>
        <v>0</v>
      </c>
      <c r="AG389" s="163">
        <f t="shared" si="78"/>
        <v>0</v>
      </c>
      <c r="AH389" s="163">
        <f t="shared" si="79"/>
        <v>0</v>
      </c>
      <c r="AI389" s="163">
        <f t="shared" si="80"/>
        <v>0</v>
      </c>
      <c r="AK389" s="163">
        <f t="shared" si="81"/>
        <v>0</v>
      </c>
    </row>
    <row r="390" spans="1:37" ht="27">
      <c r="A390" s="163">
        <f t="shared" si="77"/>
        <v>0</v>
      </c>
      <c r="B390" s="64">
        <v>2550</v>
      </c>
      <c r="C390" s="64" t="s">
        <v>10</v>
      </c>
      <c r="D390" s="64">
        <v>5</v>
      </c>
      <c r="E390" s="64">
        <v>0</v>
      </c>
      <c r="F390" s="71" t="s">
        <v>280</v>
      </c>
      <c r="G390" s="64"/>
      <c r="H390" s="22"/>
      <c r="I390" s="22"/>
      <c r="J390" s="22"/>
      <c r="K390" s="22"/>
      <c r="L390" s="22"/>
      <c r="M390" s="22"/>
      <c r="N390" s="22"/>
      <c r="O390" s="2" t="s">
        <v>875</v>
      </c>
      <c r="S390" s="222">
        <f t="shared" si="82"/>
        <v>0</v>
      </c>
      <c r="Y390" s="64"/>
      <c r="Z390" s="163">
        <f t="shared" si="83"/>
        <v>0</v>
      </c>
      <c r="AA390" s="163">
        <f t="shared" si="84"/>
        <v>0</v>
      </c>
      <c r="AB390" s="163">
        <f t="shared" si="85"/>
        <v>0</v>
      </c>
      <c r="AG390" s="163">
        <f t="shared" si="78"/>
        <v>0</v>
      </c>
      <c r="AH390" s="163">
        <f t="shared" si="79"/>
        <v>0</v>
      </c>
      <c r="AI390" s="163">
        <f t="shared" si="80"/>
        <v>0</v>
      </c>
      <c r="AK390" s="163">
        <f t="shared" si="81"/>
        <v>0</v>
      </c>
    </row>
    <row r="391" spans="1:37" ht="56.25" customHeight="1">
      <c r="A391" s="163">
        <f t="shared" si="77"/>
        <v>0</v>
      </c>
      <c r="B391" s="64"/>
      <c r="C391" s="64"/>
      <c r="D391" s="64"/>
      <c r="E391" s="64"/>
      <c r="F391" s="71" t="s">
        <v>155</v>
      </c>
      <c r="G391" s="64"/>
      <c r="H391" s="22"/>
      <c r="I391" s="22"/>
      <c r="J391" s="22"/>
      <c r="K391" s="22"/>
      <c r="L391" s="22"/>
      <c r="M391" s="22"/>
      <c r="N391" s="22"/>
      <c r="O391" s="2" t="s">
        <v>875</v>
      </c>
      <c r="S391" s="222">
        <f t="shared" si="82"/>
        <v>0</v>
      </c>
      <c r="Y391" s="64"/>
      <c r="Z391" s="163">
        <f t="shared" si="83"/>
        <v>0</v>
      </c>
      <c r="AA391" s="163">
        <f t="shared" si="84"/>
        <v>0</v>
      </c>
      <c r="AB391" s="163">
        <f t="shared" si="85"/>
        <v>0</v>
      </c>
      <c r="AG391" s="163">
        <f t="shared" si="78"/>
        <v>0</v>
      </c>
      <c r="AH391" s="163">
        <f t="shared" si="79"/>
        <v>0</v>
      </c>
      <c r="AI391" s="163">
        <f t="shared" si="80"/>
        <v>0</v>
      </c>
      <c r="AK391" s="163">
        <f t="shared" si="81"/>
        <v>0</v>
      </c>
    </row>
    <row r="392" spans="1:37" ht="27">
      <c r="A392" s="163">
        <f t="shared" si="77"/>
        <v>0</v>
      </c>
      <c r="B392" s="64">
        <v>2551</v>
      </c>
      <c r="C392" s="64" t="s">
        <v>10</v>
      </c>
      <c r="D392" s="64">
        <v>5</v>
      </c>
      <c r="E392" s="64">
        <v>1</v>
      </c>
      <c r="F392" s="71" t="s">
        <v>280</v>
      </c>
      <c r="G392" s="64"/>
      <c r="H392" s="22"/>
      <c r="I392" s="22"/>
      <c r="J392" s="22"/>
      <c r="K392" s="22"/>
      <c r="L392" s="22"/>
      <c r="M392" s="22"/>
      <c r="N392" s="22"/>
      <c r="O392" s="2" t="s">
        <v>875</v>
      </c>
      <c r="S392" s="222">
        <f t="shared" si="82"/>
        <v>0</v>
      </c>
      <c r="Y392" s="64"/>
      <c r="Z392" s="163">
        <f t="shared" si="83"/>
        <v>0</v>
      </c>
      <c r="AA392" s="163">
        <f t="shared" si="84"/>
        <v>0</v>
      </c>
      <c r="AB392" s="163">
        <f t="shared" si="85"/>
        <v>0</v>
      </c>
      <c r="AG392" s="163">
        <f t="shared" si="78"/>
        <v>0</v>
      </c>
      <c r="AH392" s="163">
        <f t="shared" si="79"/>
        <v>0</v>
      </c>
      <c r="AI392" s="163">
        <f t="shared" si="80"/>
        <v>0</v>
      </c>
      <c r="AK392" s="163">
        <f t="shared" si="81"/>
        <v>0</v>
      </c>
    </row>
    <row r="393" spans="1:37" ht="40.5">
      <c r="A393" s="163">
        <f t="shared" si="77"/>
        <v>0</v>
      </c>
      <c r="B393" s="64"/>
      <c r="C393" s="64"/>
      <c r="D393" s="64"/>
      <c r="E393" s="64"/>
      <c r="F393" s="71" t="s">
        <v>176</v>
      </c>
      <c r="G393" s="64"/>
      <c r="H393" s="22"/>
      <c r="I393" s="22"/>
      <c r="J393" s="22"/>
      <c r="K393" s="22"/>
      <c r="L393" s="22"/>
      <c r="M393" s="22"/>
      <c r="N393" s="22"/>
      <c r="O393" s="2" t="s">
        <v>875</v>
      </c>
      <c r="S393" s="222">
        <f t="shared" si="82"/>
        <v>0</v>
      </c>
      <c r="Y393" s="64"/>
      <c r="Z393" s="163">
        <f t="shared" si="83"/>
        <v>0</v>
      </c>
      <c r="AA393" s="163">
        <f t="shared" si="84"/>
        <v>0</v>
      </c>
      <c r="AB393" s="163">
        <f t="shared" si="85"/>
        <v>0</v>
      </c>
      <c r="AG393" s="163">
        <f t="shared" si="78"/>
        <v>0</v>
      </c>
      <c r="AH393" s="163">
        <f t="shared" si="79"/>
        <v>0</v>
      </c>
      <c r="AI393" s="163">
        <f t="shared" si="80"/>
        <v>0</v>
      </c>
      <c r="AK393" s="163">
        <f t="shared" si="81"/>
        <v>0</v>
      </c>
    </row>
    <row r="394" spans="1:37" ht="36.75" customHeight="1">
      <c r="A394" s="163">
        <f t="shared" si="77"/>
        <v>0</v>
      </c>
      <c r="B394" s="64"/>
      <c r="C394" s="64"/>
      <c r="D394" s="64"/>
      <c r="E394" s="64"/>
      <c r="F394" s="71" t="s">
        <v>177</v>
      </c>
      <c r="G394" s="64"/>
      <c r="H394" s="22"/>
      <c r="I394" s="22"/>
      <c r="J394" s="22"/>
      <c r="K394" s="22"/>
      <c r="L394" s="22"/>
      <c r="M394" s="22"/>
      <c r="N394" s="22"/>
      <c r="O394" s="2" t="s">
        <v>875</v>
      </c>
      <c r="S394" s="222">
        <f t="shared" si="82"/>
        <v>0</v>
      </c>
      <c r="Y394" s="64"/>
      <c r="Z394" s="163">
        <f t="shared" si="83"/>
        <v>0</v>
      </c>
      <c r="AA394" s="163">
        <f t="shared" si="84"/>
        <v>0</v>
      </c>
      <c r="AB394" s="163">
        <f t="shared" si="85"/>
        <v>0</v>
      </c>
      <c r="AG394" s="163">
        <f t="shared" si="78"/>
        <v>0</v>
      </c>
      <c r="AH394" s="163">
        <f t="shared" si="79"/>
        <v>0</v>
      </c>
      <c r="AI394" s="163">
        <f t="shared" si="80"/>
        <v>0</v>
      </c>
      <c r="AK394" s="163">
        <f t="shared" si="81"/>
        <v>0</v>
      </c>
    </row>
    <row r="395" spans="1:37">
      <c r="A395" s="163">
        <f t="shared" si="77"/>
        <v>0</v>
      </c>
      <c r="B395" s="64"/>
      <c r="C395" s="64"/>
      <c r="D395" s="64"/>
      <c r="E395" s="64"/>
      <c r="F395" s="71" t="s">
        <v>177</v>
      </c>
      <c r="G395" s="64"/>
      <c r="H395" s="22"/>
      <c r="I395" s="22"/>
      <c r="J395" s="22"/>
      <c r="K395" s="22"/>
      <c r="L395" s="22"/>
      <c r="M395" s="22"/>
      <c r="N395" s="22"/>
      <c r="O395" s="2" t="s">
        <v>875</v>
      </c>
      <c r="S395" s="222">
        <f t="shared" si="82"/>
        <v>0</v>
      </c>
      <c r="Y395" s="64"/>
      <c r="Z395" s="163">
        <f t="shared" si="83"/>
        <v>0</v>
      </c>
      <c r="AA395" s="163">
        <f t="shared" si="84"/>
        <v>0</v>
      </c>
      <c r="AB395" s="163">
        <f t="shared" si="85"/>
        <v>0</v>
      </c>
      <c r="AG395" s="163">
        <f t="shared" si="78"/>
        <v>0</v>
      </c>
      <c r="AH395" s="163">
        <f t="shared" si="79"/>
        <v>0</v>
      </c>
      <c r="AI395" s="163">
        <f t="shared" si="80"/>
        <v>0</v>
      </c>
      <c r="AK395" s="163">
        <f t="shared" si="81"/>
        <v>0</v>
      </c>
    </row>
    <row r="396" spans="1:37" ht="42.75" customHeight="1">
      <c r="A396" s="163">
        <f t="shared" si="77"/>
        <v>428080</v>
      </c>
      <c r="B396" s="64">
        <v>2560</v>
      </c>
      <c r="C396" s="64" t="s">
        <v>10</v>
      </c>
      <c r="D396" s="64">
        <v>6</v>
      </c>
      <c r="E396" s="64">
        <v>0</v>
      </c>
      <c r="F396" s="71" t="s">
        <v>281</v>
      </c>
      <c r="G396" s="64"/>
      <c r="H396" s="22">
        <f t="shared" ref="H396:N396" si="93">H398</f>
        <v>428080</v>
      </c>
      <c r="I396" s="22">
        <f t="shared" si="93"/>
        <v>217080</v>
      </c>
      <c r="J396" s="22">
        <f t="shared" si="93"/>
        <v>211000</v>
      </c>
      <c r="K396" s="22">
        <f t="shared" si="93"/>
        <v>0</v>
      </c>
      <c r="L396" s="22">
        <f t="shared" si="93"/>
        <v>0</v>
      </c>
      <c r="M396" s="22">
        <f t="shared" si="93"/>
        <v>0</v>
      </c>
      <c r="N396" s="22">
        <f t="shared" si="93"/>
        <v>428080</v>
      </c>
      <c r="O396" s="2" t="s">
        <v>875</v>
      </c>
      <c r="S396" s="222">
        <f t="shared" si="82"/>
        <v>0</v>
      </c>
      <c r="Y396" s="64"/>
      <c r="Z396" s="163">
        <f t="shared" si="83"/>
        <v>0</v>
      </c>
      <c r="AA396" s="163">
        <f t="shared" si="84"/>
        <v>0</v>
      </c>
      <c r="AB396" s="163">
        <f t="shared" si="85"/>
        <v>0</v>
      </c>
      <c r="AG396" s="163">
        <f t="shared" si="78"/>
        <v>0</v>
      </c>
      <c r="AH396" s="163">
        <f t="shared" si="79"/>
        <v>0</v>
      </c>
      <c r="AI396" s="163">
        <f t="shared" si="80"/>
        <v>428080</v>
      </c>
      <c r="AJ396" s="2">
        <v>270525.103</v>
      </c>
      <c r="AK396" s="163">
        <f t="shared" si="81"/>
        <v>-53445.103000000003</v>
      </c>
    </row>
    <row r="397" spans="1:37" ht="53.25" customHeight="1">
      <c r="A397" s="163">
        <f t="shared" si="77"/>
        <v>0</v>
      </c>
      <c r="B397" s="64"/>
      <c r="C397" s="64"/>
      <c r="D397" s="64"/>
      <c r="E397" s="64"/>
      <c r="F397" s="71" t="s">
        <v>155</v>
      </c>
      <c r="G397" s="64"/>
      <c r="H397" s="22"/>
      <c r="I397" s="22"/>
      <c r="J397" s="22"/>
      <c r="K397" s="22"/>
      <c r="L397" s="22"/>
      <c r="M397" s="22"/>
      <c r="N397" s="22"/>
      <c r="O397" s="2" t="s">
        <v>875</v>
      </c>
      <c r="S397" s="222">
        <f t="shared" si="82"/>
        <v>0</v>
      </c>
      <c r="Y397" s="64"/>
      <c r="Z397" s="163">
        <f t="shared" si="83"/>
        <v>0</v>
      </c>
      <c r="AA397" s="163">
        <f t="shared" si="84"/>
        <v>0</v>
      </c>
      <c r="AB397" s="163">
        <f t="shared" si="85"/>
        <v>0</v>
      </c>
      <c r="AG397" s="163">
        <f t="shared" si="78"/>
        <v>0</v>
      </c>
      <c r="AH397" s="163">
        <f t="shared" si="79"/>
        <v>0</v>
      </c>
      <c r="AI397" s="163">
        <f t="shared" si="80"/>
        <v>0</v>
      </c>
      <c r="AK397" s="163">
        <f t="shared" si="81"/>
        <v>0</v>
      </c>
    </row>
    <row r="398" spans="1:37" ht="26.25" customHeight="1">
      <c r="A398" s="163">
        <f t="shared" si="77"/>
        <v>428080</v>
      </c>
      <c r="B398" s="64">
        <v>2561</v>
      </c>
      <c r="C398" s="64" t="s">
        <v>10</v>
      </c>
      <c r="D398" s="64">
        <v>6</v>
      </c>
      <c r="E398" s="64">
        <v>1</v>
      </c>
      <c r="F398" s="71" t="s">
        <v>281</v>
      </c>
      <c r="G398" s="64"/>
      <c r="H398" s="22">
        <f>SUM(H400:H410)</f>
        <v>428080</v>
      </c>
      <c r="I398" s="22">
        <f t="shared" ref="I398:J398" si="94">SUM(I400:I410)</f>
        <v>217080</v>
      </c>
      <c r="J398" s="22">
        <f t="shared" si="94"/>
        <v>211000</v>
      </c>
      <c r="K398" s="22">
        <f t="shared" ref="K398:N398" si="95">SUM(K400:K410)</f>
        <v>0</v>
      </c>
      <c r="L398" s="22">
        <f t="shared" si="95"/>
        <v>0</v>
      </c>
      <c r="M398" s="22">
        <f t="shared" si="95"/>
        <v>0</v>
      </c>
      <c r="N398" s="22">
        <f t="shared" si="95"/>
        <v>428080</v>
      </c>
      <c r="O398" s="2" t="s">
        <v>875</v>
      </c>
      <c r="S398" s="222">
        <f t="shared" si="82"/>
        <v>0</v>
      </c>
      <c r="Y398" s="64"/>
      <c r="Z398" s="163">
        <f t="shared" si="83"/>
        <v>0</v>
      </c>
      <c r="AA398" s="163">
        <f t="shared" si="84"/>
        <v>0</v>
      </c>
      <c r="AB398" s="163">
        <f t="shared" si="85"/>
        <v>0</v>
      </c>
      <c r="AG398" s="163">
        <f t="shared" si="78"/>
        <v>0</v>
      </c>
      <c r="AH398" s="163">
        <f t="shared" si="79"/>
        <v>0</v>
      </c>
      <c r="AI398" s="163">
        <f t="shared" si="80"/>
        <v>428080</v>
      </c>
      <c r="AJ398" s="2">
        <v>270525.103</v>
      </c>
      <c r="AK398" s="163">
        <f t="shared" si="81"/>
        <v>-53445.103000000003</v>
      </c>
    </row>
    <row r="399" spans="1:37" ht="16.5" customHeight="1">
      <c r="A399" s="163">
        <f t="shared" si="77"/>
        <v>0</v>
      </c>
      <c r="B399" s="64"/>
      <c r="C399" s="64"/>
      <c r="D399" s="64"/>
      <c r="E399" s="64"/>
      <c r="F399" s="71" t="s">
        <v>176</v>
      </c>
      <c r="G399" s="64"/>
      <c r="H399" s="22"/>
      <c r="I399" s="22"/>
      <c r="J399" s="22"/>
      <c r="K399" s="22"/>
      <c r="L399" s="22"/>
      <c r="M399" s="22"/>
      <c r="N399" s="22"/>
      <c r="O399" s="2" t="s">
        <v>875</v>
      </c>
      <c r="S399" s="222">
        <f t="shared" si="82"/>
        <v>0</v>
      </c>
      <c r="Y399" s="64"/>
      <c r="Z399" s="163">
        <f t="shared" si="83"/>
        <v>0</v>
      </c>
      <c r="AA399" s="163">
        <f t="shared" si="84"/>
        <v>0</v>
      </c>
      <c r="AB399" s="163">
        <f t="shared" si="85"/>
        <v>0</v>
      </c>
      <c r="AG399" s="163">
        <f t="shared" si="78"/>
        <v>0</v>
      </c>
      <c r="AH399" s="163">
        <f t="shared" si="79"/>
        <v>0</v>
      </c>
      <c r="AI399" s="163">
        <f t="shared" si="80"/>
        <v>0</v>
      </c>
      <c r="AK399" s="163">
        <f t="shared" si="81"/>
        <v>0</v>
      </c>
    </row>
    <row r="400" spans="1:37" ht="27">
      <c r="A400" s="163">
        <f t="shared" ref="A400:A465" si="96">+H400</f>
        <v>175080</v>
      </c>
      <c r="B400" s="64"/>
      <c r="C400" s="64"/>
      <c r="D400" s="64"/>
      <c r="E400" s="64"/>
      <c r="F400" s="71" t="s">
        <v>157</v>
      </c>
      <c r="G400" s="64" t="s">
        <v>20</v>
      </c>
      <c r="H400" s="22">
        <f t="shared" ref="H400:H409" si="97">SUM(I400:J400)</f>
        <v>175080</v>
      </c>
      <c r="I400" s="22">
        <v>175080</v>
      </c>
      <c r="J400" s="22"/>
      <c r="K400" s="154"/>
      <c r="L400" s="154"/>
      <c r="M400" s="154"/>
      <c r="N400" s="154">
        <f t="shared" ref="N400:N410" si="98">+H400</f>
        <v>175080</v>
      </c>
      <c r="O400" s="2" t="s">
        <v>875</v>
      </c>
      <c r="S400" s="222">
        <f t="shared" si="82"/>
        <v>0</v>
      </c>
      <c r="Y400" s="64" t="s">
        <v>20</v>
      </c>
      <c r="Z400" s="163">
        <f t="shared" si="83"/>
        <v>0</v>
      </c>
      <c r="AA400" s="163">
        <f t="shared" si="84"/>
        <v>0</v>
      </c>
      <c r="AB400" s="163">
        <f t="shared" si="85"/>
        <v>0</v>
      </c>
      <c r="AG400" s="163">
        <f t="shared" ref="AG400:AG463" si="99">+L400-K400</f>
        <v>0</v>
      </c>
      <c r="AH400" s="163">
        <f t="shared" ref="AH400:AH463" si="100">+M400-L400</f>
        <v>0</v>
      </c>
      <c r="AI400" s="163">
        <f t="shared" ref="AI400:AI463" si="101">+N400-M400</f>
        <v>175080</v>
      </c>
      <c r="AJ400" s="2">
        <v>208515</v>
      </c>
      <c r="AK400" s="163">
        <f t="shared" si="81"/>
        <v>-33435</v>
      </c>
    </row>
    <row r="401" spans="1:37" ht="21" customHeight="1">
      <c r="A401" s="163">
        <f t="shared" si="96"/>
        <v>15000</v>
      </c>
      <c r="B401" s="64"/>
      <c r="C401" s="64"/>
      <c r="D401" s="64"/>
      <c r="E401" s="64"/>
      <c r="F401" s="71" t="s">
        <v>549</v>
      </c>
      <c r="G401" s="64">
        <v>4213</v>
      </c>
      <c r="H401" s="22">
        <f t="shared" si="97"/>
        <v>15000</v>
      </c>
      <c r="I401" s="22">
        <v>15000</v>
      </c>
      <c r="J401" s="22"/>
      <c r="K401" s="154"/>
      <c r="L401" s="154"/>
      <c r="M401" s="154"/>
      <c r="N401" s="154">
        <f t="shared" si="98"/>
        <v>15000</v>
      </c>
      <c r="O401" s="2" t="s">
        <v>875</v>
      </c>
      <c r="P401" s="2">
        <v>1971.7529999999999</v>
      </c>
      <c r="S401" s="222">
        <f t="shared" si="82"/>
        <v>-1971.7529999999999</v>
      </c>
      <c r="V401" s="2">
        <v>1971.7529999999999</v>
      </c>
      <c r="W401" s="2">
        <v>1971.7529999999999</v>
      </c>
      <c r="X401" s="2">
        <v>1971.7529999999999</v>
      </c>
      <c r="Y401" s="64">
        <v>4213</v>
      </c>
      <c r="Z401" s="163">
        <f t="shared" si="83"/>
        <v>1971.7529999999999</v>
      </c>
      <c r="AA401" s="163">
        <f t="shared" si="84"/>
        <v>1971.7529999999999</v>
      </c>
      <c r="AB401" s="163">
        <f t="shared" si="85"/>
        <v>1971.7529999999999</v>
      </c>
      <c r="AG401" s="163">
        <f t="shared" si="99"/>
        <v>0</v>
      </c>
      <c r="AH401" s="163">
        <f t="shared" si="100"/>
        <v>0</v>
      </c>
      <c r="AI401" s="163">
        <f t="shared" si="101"/>
        <v>15000</v>
      </c>
      <c r="AJ401" s="2">
        <v>31971.753000000001</v>
      </c>
      <c r="AK401" s="163">
        <f t="shared" si="81"/>
        <v>-16971.753000000001</v>
      </c>
    </row>
    <row r="402" spans="1:37">
      <c r="A402" s="163">
        <f t="shared" si="96"/>
        <v>4000</v>
      </c>
      <c r="B402" s="64"/>
      <c r="C402" s="64"/>
      <c r="D402" s="64"/>
      <c r="E402" s="64"/>
      <c r="F402" s="71" t="s">
        <v>550</v>
      </c>
      <c r="G402" s="64">
        <v>4262</v>
      </c>
      <c r="H402" s="22">
        <f t="shared" si="97"/>
        <v>4000</v>
      </c>
      <c r="I402" s="22">
        <v>4000</v>
      </c>
      <c r="J402" s="22"/>
      <c r="K402" s="154"/>
      <c r="L402" s="154"/>
      <c r="M402" s="154"/>
      <c r="N402" s="154">
        <f t="shared" si="98"/>
        <v>4000</v>
      </c>
      <c r="O402" s="2" t="s">
        <v>875</v>
      </c>
      <c r="S402" s="222">
        <f t="shared" si="82"/>
        <v>0</v>
      </c>
      <c r="Y402" s="64">
        <v>4262</v>
      </c>
      <c r="Z402" s="163">
        <f t="shared" si="83"/>
        <v>0</v>
      </c>
      <c r="AA402" s="163">
        <f t="shared" si="84"/>
        <v>0</v>
      </c>
      <c r="AB402" s="163">
        <f t="shared" si="85"/>
        <v>0</v>
      </c>
      <c r="AG402" s="163">
        <f t="shared" si="99"/>
        <v>0</v>
      </c>
      <c r="AH402" s="163">
        <f t="shared" si="100"/>
        <v>0</v>
      </c>
      <c r="AI402" s="163">
        <f t="shared" si="101"/>
        <v>4000</v>
      </c>
      <c r="AJ402" s="2">
        <v>3500</v>
      </c>
      <c r="AK402" s="163">
        <f t="shared" si="81"/>
        <v>500</v>
      </c>
    </row>
    <row r="403" spans="1:37" ht="17.25" customHeight="1">
      <c r="A403" s="163">
        <f t="shared" si="96"/>
        <v>15000</v>
      </c>
      <c r="B403" s="64"/>
      <c r="C403" s="64"/>
      <c r="D403" s="64"/>
      <c r="E403" s="64"/>
      <c r="F403" s="71" t="s">
        <v>573</v>
      </c>
      <c r="G403" s="64" t="s">
        <v>47</v>
      </c>
      <c r="H403" s="22">
        <f t="shared" si="97"/>
        <v>15000</v>
      </c>
      <c r="I403" s="22">
        <v>15000</v>
      </c>
      <c r="J403" s="22"/>
      <c r="K403" s="154"/>
      <c r="L403" s="154"/>
      <c r="M403" s="154"/>
      <c r="N403" s="154">
        <f t="shared" si="98"/>
        <v>15000</v>
      </c>
      <c r="O403" s="2" t="s">
        <v>875</v>
      </c>
      <c r="P403" s="2">
        <v>349.85</v>
      </c>
      <c r="S403" s="222">
        <f t="shared" si="82"/>
        <v>-349.85</v>
      </c>
      <c r="V403" s="2">
        <v>349.85</v>
      </c>
      <c r="W403" s="2">
        <v>349.85</v>
      </c>
      <c r="X403" s="2">
        <v>349.85</v>
      </c>
      <c r="Y403" s="64" t="s">
        <v>47</v>
      </c>
      <c r="Z403" s="163">
        <f t="shared" si="83"/>
        <v>349.85</v>
      </c>
      <c r="AA403" s="163">
        <f t="shared" si="84"/>
        <v>349.85</v>
      </c>
      <c r="AB403" s="163">
        <f t="shared" si="85"/>
        <v>349.85</v>
      </c>
      <c r="AG403" s="163">
        <f t="shared" si="99"/>
        <v>0</v>
      </c>
      <c r="AH403" s="163">
        <f t="shared" si="100"/>
        <v>0</v>
      </c>
      <c r="AI403" s="163">
        <f t="shared" si="101"/>
        <v>15000</v>
      </c>
      <c r="AJ403" s="2">
        <v>15211.85</v>
      </c>
      <c r="AK403" s="163">
        <f t="shared" si="81"/>
        <v>-211.85000000000036</v>
      </c>
    </row>
    <row r="404" spans="1:37">
      <c r="A404" s="163">
        <f t="shared" si="96"/>
        <v>5000</v>
      </c>
      <c r="B404" s="64"/>
      <c r="C404" s="64"/>
      <c r="D404" s="64"/>
      <c r="E404" s="64"/>
      <c r="F404" s="71" t="s">
        <v>590</v>
      </c>
      <c r="G404" s="64">
        <v>4269</v>
      </c>
      <c r="H404" s="22">
        <f t="shared" si="97"/>
        <v>5000</v>
      </c>
      <c r="I404" s="22">
        <v>5000</v>
      </c>
      <c r="J404" s="22"/>
      <c r="K404" s="154"/>
      <c r="L404" s="154"/>
      <c r="M404" s="154"/>
      <c r="N404" s="154">
        <f t="shared" si="98"/>
        <v>5000</v>
      </c>
      <c r="O404" s="2" t="s">
        <v>875</v>
      </c>
      <c r="P404" s="2">
        <v>126.5</v>
      </c>
      <c r="S404" s="222">
        <f t="shared" si="82"/>
        <v>-126.5</v>
      </c>
      <c r="V404" s="2">
        <v>126.5</v>
      </c>
      <c r="W404" s="2">
        <v>126.5</v>
      </c>
      <c r="X404" s="2">
        <v>126.5</v>
      </c>
      <c r="Y404" s="64">
        <v>4269</v>
      </c>
      <c r="Z404" s="163">
        <f t="shared" si="83"/>
        <v>126.5</v>
      </c>
      <c r="AA404" s="163">
        <f t="shared" si="84"/>
        <v>126.5</v>
      </c>
      <c r="AB404" s="163">
        <f t="shared" si="85"/>
        <v>126.5</v>
      </c>
      <c r="AG404" s="163">
        <f t="shared" si="99"/>
        <v>0</v>
      </c>
      <c r="AH404" s="163">
        <f t="shared" si="100"/>
        <v>0</v>
      </c>
      <c r="AI404" s="163">
        <f t="shared" si="101"/>
        <v>5000</v>
      </c>
      <c r="AJ404" s="2">
        <v>5126.5</v>
      </c>
      <c r="AK404" s="163">
        <f t="shared" si="81"/>
        <v>-126.5</v>
      </c>
    </row>
    <row r="405" spans="1:37" ht="27">
      <c r="A405" s="163"/>
      <c r="B405" s="64"/>
      <c r="C405" s="64"/>
      <c r="D405" s="64"/>
      <c r="E405" s="64"/>
      <c r="F405" s="71" t="s">
        <v>874</v>
      </c>
      <c r="G405" s="64" t="s">
        <v>42</v>
      </c>
      <c r="H405" s="22">
        <f t="shared" si="97"/>
        <v>3000</v>
      </c>
      <c r="I405" s="22">
        <v>3000</v>
      </c>
      <c r="J405" s="22"/>
      <c r="K405" s="154"/>
      <c r="L405" s="154"/>
      <c r="M405" s="154"/>
      <c r="N405" s="154">
        <f t="shared" ref="N405" si="102">+H405</f>
        <v>3000</v>
      </c>
      <c r="S405" s="222">
        <f t="shared" si="82"/>
        <v>0</v>
      </c>
      <c r="Y405" s="56" t="s">
        <v>42</v>
      </c>
      <c r="Z405" s="163">
        <f t="shared" si="83"/>
        <v>0</v>
      </c>
      <c r="AA405" s="163">
        <f t="shared" si="84"/>
        <v>0</v>
      </c>
      <c r="AB405" s="163">
        <f t="shared" si="85"/>
        <v>0</v>
      </c>
      <c r="AG405" s="163">
        <f t="shared" si="99"/>
        <v>0</v>
      </c>
      <c r="AH405" s="163">
        <f t="shared" si="100"/>
        <v>0</v>
      </c>
      <c r="AI405" s="163">
        <f t="shared" si="101"/>
        <v>3000</v>
      </c>
      <c r="AK405" s="163">
        <f t="shared" ref="AK405:AK468" si="103">+I405-AJ405</f>
        <v>3000</v>
      </c>
    </row>
    <row r="406" spans="1:37" ht="27">
      <c r="A406" s="163">
        <f t="shared" si="96"/>
        <v>200000</v>
      </c>
      <c r="B406" s="64"/>
      <c r="C406" s="64"/>
      <c r="D406" s="64"/>
      <c r="E406" s="64"/>
      <c r="F406" s="71" t="s">
        <v>581</v>
      </c>
      <c r="G406" s="64" t="s">
        <v>92</v>
      </c>
      <c r="H406" s="22">
        <f t="shared" si="97"/>
        <v>200000</v>
      </c>
      <c r="I406" s="22"/>
      <c r="J406" s="22">
        <v>200000</v>
      </c>
      <c r="K406" s="154"/>
      <c r="L406" s="154"/>
      <c r="M406" s="154"/>
      <c r="N406" s="154">
        <f t="shared" si="98"/>
        <v>200000</v>
      </c>
      <c r="P406" s="2">
        <v>1515.9490000000001</v>
      </c>
      <c r="S406" s="222">
        <f t="shared" ref="S406:S469" si="104">+K406-P406</f>
        <v>-1515.9490000000001</v>
      </c>
      <c r="V406" s="2">
        <v>1515.9490000000001</v>
      </c>
      <c r="W406" s="2">
        <v>1515.9490000000001</v>
      </c>
      <c r="X406" s="2">
        <v>1515.9490000000001</v>
      </c>
      <c r="Y406" s="64" t="s">
        <v>92</v>
      </c>
      <c r="Z406" s="163">
        <f t="shared" si="83"/>
        <v>1515.9490000000001</v>
      </c>
      <c r="AA406" s="163">
        <f t="shared" si="84"/>
        <v>1515.9490000000001</v>
      </c>
      <c r="AB406" s="163">
        <f t="shared" si="85"/>
        <v>1515.9490000000001</v>
      </c>
      <c r="AG406" s="163">
        <f t="shared" si="99"/>
        <v>0</v>
      </c>
      <c r="AH406" s="163">
        <f t="shared" si="100"/>
        <v>0</v>
      </c>
      <c r="AI406" s="163">
        <f t="shared" si="101"/>
        <v>200000</v>
      </c>
      <c r="AK406" s="163">
        <f t="shared" si="103"/>
        <v>0</v>
      </c>
    </row>
    <row r="407" spans="1:37">
      <c r="A407" s="163">
        <f t="shared" si="96"/>
        <v>6000</v>
      </c>
      <c r="B407" s="64"/>
      <c r="C407" s="64"/>
      <c r="D407" s="64"/>
      <c r="E407" s="64"/>
      <c r="F407" s="71" t="s">
        <v>591</v>
      </c>
      <c r="G407" s="64">
        <v>5131</v>
      </c>
      <c r="H407" s="22">
        <f t="shared" si="97"/>
        <v>6000</v>
      </c>
      <c r="I407" s="22"/>
      <c r="J407" s="22">
        <v>6000</v>
      </c>
      <c r="K407" s="154"/>
      <c r="L407" s="154"/>
      <c r="M407" s="154"/>
      <c r="N407" s="154">
        <f t="shared" si="98"/>
        <v>6000</v>
      </c>
      <c r="O407" s="2" t="s">
        <v>875</v>
      </c>
      <c r="S407" s="222">
        <f t="shared" si="104"/>
        <v>0</v>
      </c>
      <c r="Y407" s="64">
        <v>5131</v>
      </c>
      <c r="Z407" s="163">
        <f t="shared" si="83"/>
        <v>0</v>
      </c>
      <c r="AA407" s="163">
        <f t="shared" si="84"/>
        <v>0</v>
      </c>
      <c r="AB407" s="163">
        <f t="shared" si="85"/>
        <v>0</v>
      </c>
      <c r="AG407" s="163">
        <f t="shared" si="99"/>
        <v>0</v>
      </c>
      <c r="AH407" s="163">
        <f t="shared" si="100"/>
        <v>0</v>
      </c>
      <c r="AI407" s="163">
        <f t="shared" si="101"/>
        <v>6000</v>
      </c>
      <c r="AK407" s="163">
        <f t="shared" si="103"/>
        <v>0</v>
      </c>
    </row>
    <row r="408" spans="1:37">
      <c r="A408" s="163">
        <f t="shared" si="96"/>
        <v>5000</v>
      </c>
      <c r="B408" s="64"/>
      <c r="C408" s="64"/>
      <c r="D408" s="64"/>
      <c r="E408" s="64"/>
      <c r="F408" s="71" t="s">
        <v>754</v>
      </c>
      <c r="G408" s="64" t="s">
        <v>99</v>
      </c>
      <c r="H408" s="22">
        <f t="shared" si="97"/>
        <v>5000</v>
      </c>
      <c r="I408" s="22"/>
      <c r="J408" s="22">
        <v>5000</v>
      </c>
      <c r="K408" s="154"/>
      <c r="L408" s="154"/>
      <c r="M408" s="154"/>
      <c r="N408" s="154">
        <f t="shared" si="98"/>
        <v>5000</v>
      </c>
      <c r="S408" s="222">
        <f t="shared" si="104"/>
        <v>0</v>
      </c>
      <c r="Y408" s="64" t="s">
        <v>99</v>
      </c>
      <c r="Z408" s="163">
        <f t="shared" ref="Z408:Z471" si="105">+K408+V408</f>
        <v>0</v>
      </c>
      <c r="AA408" s="163">
        <f t="shared" ref="AA408:AA471" si="106">+L408+W408</f>
        <v>0</v>
      </c>
      <c r="AB408" s="163">
        <f t="shared" ref="AB408:AB471" si="107">+M408+X408</f>
        <v>0</v>
      </c>
      <c r="AG408" s="163">
        <f t="shared" si="99"/>
        <v>0</v>
      </c>
      <c r="AH408" s="163">
        <f t="shared" si="100"/>
        <v>0</v>
      </c>
      <c r="AI408" s="163">
        <f t="shared" si="101"/>
        <v>5000</v>
      </c>
      <c r="AK408" s="163">
        <f t="shared" si="103"/>
        <v>0</v>
      </c>
    </row>
    <row r="409" spans="1:37">
      <c r="A409" s="163"/>
      <c r="B409" s="64"/>
      <c r="C409" s="64"/>
      <c r="D409" s="64"/>
      <c r="E409" s="64"/>
      <c r="F409" s="71" t="s">
        <v>868</v>
      </c>
      <c r="G409" s="64" t="s">
        <v>95</v>
      </c>
      <c r="H409" s="22">
        <f t="shared" si="97"/>
        <v>0</v>
      </c>
      <c r="I409" s="22"/>
      <c r="J409" s="22"/>
      <c r="K409" s="154"/>
      <c r="L409" s="154"/>
      <c r="M409" s="154"/>
      <c r="N409" s="154">
        <f t="shared" ref="N409" si="108">+H409</f>
        <v>0</v>
      </c>
      <c r="P409" s="2">
        <v>9800</v>
      </c>
      <c r="S409" s="222">
        <f t="shared" si="104"/>
        <v>-9800</v>
      </c>
      <c r="Y409" s="64" t="s">
        <v>95</v>
      </c>
      <c r="Z409" s="163">
        <f t="shared" si="105"/>
        <v>0</v>
      </c>
      <c r="AA409" s="163">
        <f t="shared" si="106"/>
        <v>0</v>
      </c>
      <c r="AB409" s="163">
        <f t="shared" si="107"/>
        <v>0</v>
      </c>
      <c r="AG409" s="163">
        <f t="shared" si="99"/>
        <v>0</v>
      </c>
      <c r="AH409" s="163">
        <f t="shared" si="100"/>
        <v>0</v>
      </c>
      <c r="AI409" s="163">
        <f t="shared" si="101"/>
        <v>0</v>
      </c>
      <c r="AK409" s="163">
        <f t="shared" si="103"/>
        <v>0</v>
      </c>
    </row>
    <row r="410" spans="1:37">
      <c r="A410" s="163">
        <f t="shared" si="96"/>
        <v>0</v>
      </c>
      <c r="B410" s="64"/>
      <c r="C410" s="64"/>
      <c r="D410" s="64"/>
      <c r="E410" s="64"/>
      <c r="F410" s="71" t="s">
        <v>546</v>
      </c>
      <c r="G410" s="64" t="s">
        <v>40</v>
      </c>
      <c r="H410" s="22">
        <f t="shared" ref="H410" si="109">SUM(I410:J410)</f>
        <v>0</v>
      </c>
      <c r="I410" s="22"/>
      <c r="J410" s="22"/>
      <c r="K410" s="154"/>
      <c r="L410" s="154"/>
      <c r="M410" s="154"/>
      <c r="N410" s="154">
        <f t="shared" si="98"/>
        <v>0</v>
      </c>
      <c r="O410" s="2" t="s">
        <v>875</v>
      </c>
      <c r="Q410" s="163"/>
      <c r="S410" s="222">
        <f t="shared" si="104"/>
        <v>0</v>
      </c>
      <c r="Y410" s="64" t="s">
        <v>40</v>
      </c>
      <c r="Z410" s="163">
        <f t="shared" si="105"/>
        <v>0</v>
      </c>
      <c r="AA410" s="163">
        <f t="shared" si="106"/>
        <v>0</v>
      </c>
      <c r="AB410" s="163">
        <f t="shared" si="107"/>
        <v>0</v>
      </c>
      <c r="AG410" s="163">
        <f t="shared" si="99"/>
        <v>0</v>
      </c>
      <c r="AH410" s="163">
        <f t="shared" si="100"/>
        <v>0</v>
      </c>
      <c r="AI410" s="163">
        <f t="shared" si="101"/>
        <v>0</v>
      </c>
      <c r="AJ410" s="2">
        <v>6200</v>
      </c>
      <c r="AK410" s="163">
        <f t="shared" si="103"/>
        <v>-6200</v>
      </c>
    </row>
    <row r="411" spans="1:37" ht="54">
      <c r="A411" s="163">
        <f t="shared" si="96"/>
        <v>1514771.460467302</v>
      </c>
      <c r="B411" s="64">
        <v>2600</v>
      </c>
      <c r="C411" s="64" t="s">
        <v>11</v>
      </c>
      <c r="D411" s="64">
        <v>0</v>
      </c>
      <c r="E411" s="64">
        <v>0</v>
      </c>
      <c r="F411" s="71" t="s">
        <v>282</v>
      </c>
      <c r="G411" s="64"/>
      <c r="H411" s="22">
        <f t="shared" ref="H411:N411" si="110">H413+H419+H425+H431+H442+H447</f>
        <v>1514771.460467302</v>
      </c>
      <c r="I411" s="22">
        <f t="shared" si="110"/>
        <v>541302</v>
      </c>
      <c r="J411" s="22">
        <f t="shared" si="110"/>
        <v>973469.46046730201</v>
      </c>
      <c r="K411" s="22">
        <f t="shared" si="110"/>
        <v>17000</v>
      </c>
      <c r="L411" s="22">
        <f t="shared" si="110"/>
        <v>0</v>
      </c>
      <c r="M411" s="22">
        <f t="shared" si="110"/>
        <v>0</v>
      </c>
      <c r="N411" s="22">
        <f t="shared" si="110"/>
        <v>1514771.460467302</v>
      </c>
      <c r="O411" s="2" t="s">
        <v>875</v>
      </c>
      <c r="P411" s="163"/>
      <c r="S411" s="222">
        <f t="shared" si="104"/>
        <v>17000</v>
      </c>
      <c r="Y411" s="64"/>
      <c r="Z411" s="163">
        <f t="shared" si="105"/>
        <v>17000</v>
      </c>
      <c r="AA411" s="163">
        <f t="shared" si="106"/>
        <v>0</v>
      </c>
      <c r="AB411" s="163">
        <f t="shared" si="107"/>
        <v>0</v>
      </c>
      <c r="AG411" s="163">
        <f t="shared" si="99"/>
        <v>-17000</v>
      </c>
      <c r="AH411" s="163">
        <f t="shared" si="100"/>
        <v>0</v>
      </c>
      <c r="AI411" s="163">
        <f t="shared" si="101"/>
        <v>1514771.460467302</v>
      </c>
      <c r="AJ411" s="2">
        <v>664535.2001500004</v>
      </c>
      <c r="AK411" s="163">
        <f t="shared" si="103"/>
        <v>-123233.2001500004</v>
      </c>
    </row>
    <row r="412" spans="1:37">
      <c r="A412" s="163">
        <f t="shared" si="96"/>
        <v>0</v>
      </c>
      <c r="B412" s="64"/>
      <c r="C412" s="64"/>
      <c r="D412" s="64"/>
      <c r="E412" s="64"/>
      <c r="F412" s="71" t="s">
        <v>153</v>
      </c>
      <c r="G412" s="64"/>
      <c r="H412" s="22"/>
      <c r="I412" s="22"/>
      <c r="J412" s="22"/>
      <c r="K412" s="22"/>
      <c r="L412" s="22"/>
      <c r="M412" s="22"/>
      <c r="N412" s="22"/>
      <c r="O412" s="2" t="s">
        <v>875</v>
      </c>
      <c r="S412" s="222">
        <f t="shared" si="104"/>
        <v>0</v>
      </c>
      <c r="Y412" s="64"/>
      <c r="Z412" s="163">
        <f t="shared" si="105"/>
        <v>0</v>
      </c>
      <c r="AA412" s="163">
        <f t="shared" si="106"/>
        <v>0</v>
      </c>
      <c r="AB412" s="163">
        <f t="shared" si="107"/>
        <v>0</v>
      </c>
      <c r="AG412" s="163">
        <f t="shared" si="99"/>
        <v>0</v>
      </c>
      <c r="AH412" s="163">
        <f t="shared" si="100"/>
        <v>0</v>
      </c>
      <c r="AI412" s="163">
        <f t="shared" si="101"/>
        <v>0</v>
      </c>
      <c r="AK412" s="163">
        <f t="shared" si="103"/>
        <v>0</v>
      </c>
    </row>
    <row r="413" spans="1:37">
      <c r="A413" s="163">
        <f t="shared" si="96"/>
        <v>0</v>
      </c>
      <c r="B413" s="64">
        <v>2610</v>
      </c>
      <c r="C413" s="64" t="s">
        <v>11</v>
      </c>
      <c r="D413" s="64">
        <v>1</v>
      </c>
      <c r="E413" s="64">
        <v>0</v>
      </c>
      <c r="F413" s="71" t="s">
        <v>283</v>
      </c>
      <c r="G413" s="64"/>
      <c r="H413" s="22"/>
      <c r="I413" s="22"/>
      <c r="J413" s="22"/>
      <c r="K413" s="22"/>
      <c r="L413" s="22"/>
      <c r="M413" s="22"/>
      <c r="N413" s="22"/>
      <c r="O413" s="2" t="s">
        <v>875</v>
      </c>
      <c r="S413" s="222">
        <f t="shared" si="104"/>
        <v>0</v>
      </c>
      <c r="Y413" s="64"/>
      <c r="Z413" s="163">
        <f t="shared" si="105"/>
        <v>0</v>
      </c>
      <c r="AA413" s="163">
        <f t="shared" si="106"/>
        <v>0</v>
      </c>
      <c r="AB413" s="163">
        <f t="shared" si="107"/>
        <v>0</v>
      </c>
      <c r="AG413" s="163">
        <f t="shared" si="99"/>
        <v>0</v>
      </c>
      <c r="AH413" s="163">
        <f t="shared" si="100"/>
        <v>0</v>
      </c>
      <c r="AI413" s="163">
        <f t="shared" si="101"/>
        <v>0</v>
      </c>
      <c r="AK413" s="163">
        <f t="shared" si="103"/>
        <v>0</v>
      </c>
    </row>
    <row r="414" spans="1:37" ht="57" customHeight="1">
      <c r="A414" s="163">
        <f t="shared" si="96"/>
        <v>0</v>
      </c>
      <c r="B414" s="64"/>
      <c r="C414" s="64"/>
      <c r="D414" s="64"/>
      <c r="E414" s="64"/>
      <c r="F414" s="71" t="s">
        <v>155</v>
      </c>
      <c r="G414" s="64"/>
      <c r="H414" s="22"/>
      <c r="I414" s="22"/>
      <c r="J414" s="22"/>
      <c r="K414" s="22"/>
      <c r="L414" s="22"/>
      <c r="M414" s="22"/>
      <c r="N414" s="22"/>
      <c r="O414" s="2" t="s">
        <v>875</v>
      </c>
      <c r="S414" s="222">
        <f t="shared" si="104"/>
        <v>0</v>
      </c>
      <c r="Y414" s="64"/>
      <c r="Z414" s="163">
        <f t="shared" si="105"/>
        <v>0</v>
      </c>
      <c r="AA414" s="163">
        <f t="shared" si="106"/>
        <v>0</v>
      </c>
      <c r="AB414" s="163">
        <f t="shared" si="107"/>
        <v>0</v>
      </c>
      <c r="AG414" s="163">
        <f t="shared" si="99"/>
        <v>0</v>
      </c>
      <c r="AH414" s="163">
        <f t="shared" si="100"/>
        <v>0</v>
      </c>
      <c r="AI414" s="163">
        <f t="shared" si="101"/>
        <v>0</v>
      </c>
      <c r="AK414" s="163">
        <f t="shared" si="103"/>
        <v>0</v>
      </c>
    </row>
    <row r="415" spans="1:37">
      <c r="A415" s="163">
        <f t="shared" si="96"/>
        <v>0</v>
      </c>
      <c r="B415" s="64">
        <v>2611</v>
      </c>
      <c r="C415" s="64" t="s">
        <v>11</v>
      </c>
      <c r="D415" s="64">
        <v>1</v>
      </c>
      <c r="E415" s="64">
        <v>1</v>
      </c>
      <c r="F415" s="71" t="s">
        <v>284</v>
      </c>
      <c r="G415" s="64"/>
      <c r="H415" s="22"/>
      <c r="I415" s="22"/>
      <c r="J415" s="22"/>
      <c r="K415" s="22"/>
      <c r="L415" s="22"/>
      <c r="M415" s="22"/>
      <c r="N415" s="22"/>
      <c r="O415" s="2" t="s">
        <v>875</v>
      </c>
      <c r="S415" s="222">
        <f t="shared" si="104"/>
        <v>0</v>
      </c>
      <c r="Y415" s="64"/>
      <c r="Z415" s="163">
        <f t="shared" si="105"/>
        <v>0</v>
      </c>
      <c r="AA415" s="163">
        <f t="shared" si="106"/>
        <v>0</v>
      </c>
      <c r="AB415" s="163">
        <f t="shared" si="107"/>
        <v>0</v>
      </c>
      <c r="AG415" s="163">
        <f t="shared" si="99"/>
        <v>0</v>
      </c>
      <c r="AH415" s="163">
        <f t="shared" si="100"/>
        <v>0</v>
      </c>
      <c r="AI415" s="163">
        <f t="shared" si="101"/>
        <v>0</v>
      </c>
      <c r="AK415" s="163">
        <f t="shared" si="103"/>
        <v>0</v>
      </c>
    </row>
    <row r="416" spans="1:37" ht="40.5">
      <c r="A416" s="163">
        <f t="shared" si="96"/>
        <v>0</v>
      </c>
      <c r="B416" s="64"/>
      <c r="C416" s="64"/>
      <c r="D416" s="64"/>
      <c r="E416" s="64"/>
      <c r="F416" s="71" t="s">
        <v>176</v>
      </c>
      <c r="G416" s="64"/>
      <c r="H416" s="22"/>
      <c r="I416" s="22"/>
      <c r="J416" s="22"/>
      <c r="K416" s="22"/>
      <c r="L416" s="22"/>
      <c r="M416" s="22"/>
      <c r="N416" s="22"/>
      <c r="O416" s="2" t="s">
        <v>875</v>
      </c>
      <c r="S416" s="222">
        <f t="shared" si="104"/>
        <v>0</v>
      </c>
      <c r="Y416" s="64"/>
      <c r="Z416" s="163">
        <f t="shared" si="105"/>
        <v>0</v>
      </c>
      <c r="AA416" s="163">
        <f t="shared" si="106"/>
        <v>0</v>
      </c>
      <c r="AB416" s="163">
        <f t="shared" si="107"/>
        <v>0</v>
      </c>
      <c r="AG416" s="163">
        <f t="shared" si="99"/>
        <v>0</v>
      </c>
      <c r="AH416" s="163">
        <f t="shared" si="100"/>
        <v>0</v>
      </c>
      <c r="AI416" s="163">
        <f t="shared" si="101"/>
        <v>0</v>
      </c>
      <c r="AK416" s="163">
        <f t="shared" si="103"/>
        <v>0</v>
      </c>
    </row>
    <row r="417" spans="1:37">
      <c r="A417" s="163">
        <f t="shared" si="96"/>
        <v>0</v>
      </c>
      <c r="B417" s="64"/>
      <c r="C417" s="64"/>
      <c r="D417" s="64"/>
      <c r="E417" s="64"/>
      <c r="F417" s="71" t="s">
        <v>177</v>
      </c>
      <c r="G417" s="64"/>
      <c r="H417" s="22"/>
      <c r="I417" s="22"/>
      <c r="J417" s="22"/>
      <c r="K417" s="22"/>
      <c r="L417" s="22"/>
      <c r="M417" s="22"/>
      <c r="N417" s="22"/>
      <c r="O417" s="2" t="s">
        <v>875</v>
      </c>
      <c r="P417" s="163"/>
      <c r="S417" s="222">
        <f t="shared" si="104"/>
        <v>0</v>
      </c>
      <c r="Y417" s="64"/>
      <c r="Z417" s="163">
        <f t="shared" si="105"/>
        <v>0</v>
      </c>
      <c r="AA417" s="163">
        <f t="shared" si="106"/>
        <v>0</v>
      </c>
      <c r="AB417" s="163">
        <f t="shared" si="107"/>
        <v>0</v>
      </c>
      <c r="AG417" s="163">
        <f t="shared" si="99"/>
        <v>0</v>
      </c>
      <c r="AH417" s="163">
        <f t="shared" si="100"/>
        <v>0</v>
      </c>
      <c r="AI417" s="163">
        <f t="shared" si="101"/>
        <v>0</v>
      </c>
      <c r="AK417" s="163">
        <f t="shared" si="103"/>
        <v>0</v>
      </c>
    </row>
    <row r="418" spans="1:37">
      <c r="A418" s="163">
        <f t="shared" si="96"/>
        <v>0</v>
      </c>
      <c r="B418" s="64"/>
      <c r="C418" s="64"/>
      <c r="D418" s="64"/>
      <c r="E418" s="64"/>
      <c r="F418" s="71" t="s">
        <v>177</v>
      </c>
      <c r="G418" s="64"/>
      <c r="H418" s="22"/>
      <c r="I418" s="22"/>
      <c r="J418" s="22"/>
      <c r="K418" s="22"/>
      <c r="L418" s="22"/>
      <c r="M418" s="22"/>
      <c r="N418" s="22"/>
      <c r="O418" s="2" t="s">
        <v>875</v>
      </c>
      <c r="P418" s="163"/>
      <c r="S418" s="222">
        <f t="shared" si="104"/>
        <v>0</v>
      </c>
      <c r="Y418" s="64"/>
      <c r="Z418" s="163">
        <f t="shared" si="105"/>
        <v>0</v>
      </c>
      <c r="AA418" s="163">
        <f t="shared" si="106"/>
        <v>0</v>
      </c>
      <c r="AB418" s="163">
        <f t="shared" si="107"/>
        <v>0</v>
      </c>
      <c r="AG418" s="163">
        <f t="shared" si="99"/>
        <v>0</v>
      </c>
      <c r="AH418" s="163">
        <f t="shared" si="100"/>
        <v>0</v>
      </c>
      <c r="AI418" s="163">
        <f t="shared" si="101"/>
        <v>0</v>
      </c>
      <c r="AK418" s="163">
        <f t="shared" si="103"/>
        <v>0</v>
      </c>
    </row>
    <row r="419" spans="1:37">
      <c r="A419" s="163">
        <f t="shared" si="96"/>
        <v>0</v>
      </c>
      <c r="B419" s="64">
        <v>2620</v>
      </c>
      <c r="C419" s="64" t="s">
        <v>11</v>
      </c>
      <c r="D419" s="64">
        <v>2</v>
      </c>
      <c r="E419" s="64">
        <v>0</v>
      </c>
      <c r="F419" s="71" t="s">
        <v>285</v>
      </c>
      <c r="G419" s="64"/>
      <c r="H419" s="22"/>
      <c r="I419" s="22"/>
      <c r="J419" s="22"/>
      <c r="K419" s="22"/>
      <c r="L419" s="22"/>
      <c r="M419" s="22"/>
      <c r="N419" s="22"/>
      <c r="O419" s="2" t="s">
        <v>875</v>
      </c>
      <c r="P419" s="163"/>
      <c r="S419" s="222">
        <f t="shared" si="104"/>
        <v>0</v>
      </c>
      <c r="Y419" s="64"/>
      <c r="Z419" s="163">
        <f t="shared" si="105"/>
        <v>0</v>
      </c>
      <c r="AA419" s="163">
        <f t="shared" si="106"/>
        <v>0</v>
      </c>
      <c r="AB419" s="163">
        <f t="shared" si="107"/>
        <v>0</v>
      </c>
      <c r="AG419" s="163">
        <f t="shared" si="99"/>
        <v>0</v>
      </c>
      <c r="AH419" s="163">
        <f t="shared" si="100"/>
        <v>0</v>
      </c>
      <c r="AI419" s="163">
        <f t="shared" si="101"/>
        <v>0</v>
      </c>
      <c r="AK419" s="163">
        <f t="shared" si="103"/>
        <v>0</v>
      </c>
    </row>
    <row r="420" spans="1:37" ht="60.75" customHeight="1">
      <c r="A420" s="163">
        <f t="shared" si="96"/>
        <v>0</v>
      </c>
      <c r="B420" s="64"/>
      <c r="C420" s="64"/>
      <c r="D420" s="64"/>
      <c r="E420" s="64"/>
      <c r="F420" s="71" t="s">
        <v>155</v>
      </c>
      <c r="G420" s="64"/>
      <c r="H420" s="22"/>
      <c r="I420" s="22"/>
      <c r="J420" s="22"/>
      <c r="K420" s="22"/>
      <c r="L420" s="22"/>
      <c r="M420" s="22"/>
      <c r="N420" s="22"/>
      <c r="O420" s="2" t="s">
        <v>875</v>
      </c>
      <c r="S420" s="222">
        <f t="shared" si="104"/>
        <v>0</v>
      </c>
      <c r="Y420" s="64"/>
      <c r="Z420" s="163">
        <f t="shared" si="105"/>
        <v>0</v>
      </c>
      <c r="AA420" s="163">
        <f t="shared" si="106"/>
        <v>0</v>
      </c>
      <c r="AB420" s="163">
        <f t="shared" si="107"/>
        <v>0</v>
      </c>
      <c r="AG420" s="163">
        <f t="shared" si="99"/>
        <v>0</v>
      </c>
      <c r="AH420" s="163">
        <f t="shared" si="100"/>
        <v>0</v>
      </c>
      <c r="AI420" s="163">
        <f t="shared" si="101"/>
        <v>0</v>
      </c>
      <c r="AK420" s="163">
        <f t="shared" si="103"/>
        <v>0</v>
      </c>
    </row>
    <row r="421" spans="1:37">
      <c r="A421" s="163">
        <f t="shared" si="96"/>
        <v>0</v>
      </c>
      <c r="B421" s="64">
        <v>2621</v>
      </c>
      <c r="C421" s="64" t="s">
        <v>11</v>
      </c>
      <c r="D421" s="64">
        <v>2</v>
      </c>
      <c r="E421" s="64">
        <v>1</v>
      </c>
      <c r="F421" s="71" t="s">
        <v>285</v>
      </c>
      <c r="G421" s="64"/>
      <c r="H421" s="22"/>
      <c r="I421" s="22"/>
      <c r="J421" s="22"/>
      <c r="K421" s="22"/>
      <c r="L421" s="22"/>
      <c r="M421" s="22"/>
      <c r="N421" s="22"/>
      <c r="O421" s="2" t="s">
        <v>875</v>
      </c>
      <c r="S421" s="222">
        <f t="shared" si="104"/>
        <v>0</v>
      </c>
      <c r="Y421" s="64"/>
      <c r="Z421" s="163">
        <f t="shared" si="105"/>
        <v>0</v>
      </c>
      <c r="AA421" s="163">
        <f t="shared" si="106"/>
        <v>0</v>
      </c>
      <c r="AB421" s="163">
        <f t="shared" si="107"/>
        <v>0</v>
      </c>
      <c r="AG421" s="163">
        <f t="shared" si="99"/>
        <v>0</v>
      </c>
      <c r="AH421" s="163">
        <f t="shared" si="100"/>
        <v>0</v>
      </c>
      <c r="AI421" s="163">
        <f t="shared" si="101"/>
        <v>0</v>
      </c>
      <c r="AK421" s="163">
        <f t="shared" si="103"/>
        <v>0</v>
      </c>
    </row>
    <row r="422" spans="1:37" ht="40.5">
      <c r="A422" s="163">
        <f t="shared" si="96"/>
        <v>0</v>
      </c>
      <c r="B422" s="64"/>
      <c r="C422" s="64"/>
      <c r="D422" s="64"/>
      <c r="E422" s="64"/>
      <c r="F422" s="71" t="s">
        <v>176</v>
      </c>
      <c r="G422" s="64"/>
      <c r="H422" s="22"/>
      <c r="I422" s="22"/>
      <c r="J422" s="22"/>
      <c r="K422" s="22"/>
      <c r="L422" s="22"/>
      <c r="M422" s="22"/>
      <c r="N422" s="22"/>
      <c r="O422" s="2" t="s">
        <v>875</v>
      </c>
      <c r="S422" s="222">
        <f t="shared" si="104"/>
        <v>0</v>
      </c>
      <c r="Y422" s="64"/>
      <c r="Z422" s="163">
        <f t="shared" si="105"/>
        <v>0</v>
      </c>
      <c r="AA422" s="163">
        <f t="shared" si="106"/>
        <v>0</v>
      </c>
      <c r="AB422" s="163">
        <f t="shared" si="107"/>
        <v>0</v>
      </c>
      <c r="AG422" s="163">
        <f t="shared" si="99"/>
        <v>0</v>
      </c>
      <c r="AH422" s="163">
        <f t="shared" si="100"/>
        <v>0</v>
      </c>
      <c r="AI422" s="163">
        <f t="shared" si="101"/>
        <v>0</v>
      </c>
      <c r="AK422" s="163">
        <f t="shared" si="103"/>
        <v>0</v>
      </c>
    </row>
    <row r="423" spans="1:37">
      <c r="A423" s="163">
        <f t="shared" si="96"/>
        <v>0</v>
      </c>
      <c r="B423" s="64"/>
      <c r="C423" s="64"/>
      <c r="D423" s="64"/>
      <c r="E423" s="64"/>
      <c r="F423" s="71" t="s">
        <v>589</v>
      </c>
      <c r="G423" s="64"/>
      <c r="H423" s="22"/>
      <c r="I423" s="22"/>
      <c r="J423" s="22"/>
      <c r="K423" s="22"/>
      <c r="L423" s="22"/>
      <c r="M423" s="22"/>
      <c r="N423" s="22"/>
      <c r="O423" s="2" t="s">
        <v>875</v>
      </c>
      <c r="S423" s="222">
        <f t="shared" si="104"/>
        <v>0</v>
      </c>
      <c r="Y423" s="64"/>
      <c r="Z423" s="163">
        <f t="shared" si="105"/>
        <v>0</v>
      </c>
      <c r="AA423" s="163">
        <f t="shared" si="106"/>
        <v>0</v>
      </c>
      <c r="AB423" s="163">
        <f t="shared" si="107"/>
        <v>0</v>
      </c>
      <c r="AG423" s="163">
        <f t="shared" si="99"/>
        <v>0</v>
      </c>
      <c r="AH423" s="163">
        <f t="shared" si="100"/>
        <v>0</v>
      </c>
      <c r="AI423" s="163">
        <f t="shared" si="101"/>
        <v>0</v>
      </c>
      <c r="AK423" s="163">
        <f t="shared" si="103"/>
        <v>0</v>
      </c>
    </row>
    <row r="424" spans="1:37">
      <c r="A424" s="163">
        <f t="shared" si="96"/>
        <v>0</v>
      </c>
      <c r="B424" s="64"/>
      <c r="C424" s="64"/>
      <c r="D424" s="64"/>
      <c r="E424" s="64"/>
      <c r="F424" s="71" t="s">
        <v>177</v>
      </c>
      <c r="G424" s="64"/>
      <c r="H424" s="22"/>
      <c r="I424" s="22"/>
      <c r="J424" s="22"/>
      <c r="K424" s="22"/>
      <c r="L424" s="22"/>
      <c r="M424" s="22"/>
      <c r="N424" s="22"/>
      <c r="O424" s="2" t="s">
        <v>875</v>
      </c>
      <c r="S424" s="222">
        <f t="shared" si="104"/>
        <v>0</v>
      </c>
      <c r="Y424" s="64"/>
      <c r="Z424" s="163">
        <f t="shared" si="105"/>
        <v>0</v>
      </c>
      <c r="AA424" s="163">
        <f t="shared" si="106"/>
        <v>0</v>
      </c>
      <c r="AB424" s="163">
        <f t="shared" si="107"/>
        <v>0</v>
      </c>
      <c r="AG424" s="163">
        <f t="shared" si="99"/>
        <v>0</v>
      </c>
      <c r="AH424" s="163">
        <f t="shared" si="100"/>
        <v>0</v>
      </c>
      <c r="AI424" s="163">
        <f t="shared" si="101"/>
        <v>0</v>
      </c>
      <c r="AK424" s="163">
        <f t="shared" si="103"/>
        <v>0</v>
      </c>
    </row>
    <row r="425" spans="1:37">
      <c r="A425" s="163">
        <f t="shared" si="96"/>
        <v>0</v>
      </c>
      <c r="B425" s="64">
        <v>2630</v>
      </c>
      <c r="C425" s="64" t="s">
        <v>11</v>
      </c>
      <c r="D425" s="64">
        <v>3</v>
      </c>
      <c r="E425" s="64">
        <v>0</v>
      </c>
      <c r="F425" s="71" t="s">
        <v>286</v>
      </c>
      <c r="G425" s="64"/>
      <c r="H425" s="22"/>
      <c r="I425" s="22"/>
      <c r="J425" s="22"/>
      <c r="K425" s="22"/>
      <c r="L425" s="22"/>
      <c r="M425" s="22"/>
      <c r="N425" s="22"/>
      <c r="O425" s="2" t="s">
        <v>875</v>
      </c>
      <c r="S425" s="222">
        <f t="shared" si="104"/>
        <v>0</v>
      </c>
      <c r="Y425" s="64"/>
      <c r="Z425" s="163">
        <f t="shared" si="105"/>
        <v>0</v>
      </c>
      <c r="AA425" s="163">
        <f t="shared" si="106"/>
        <v>0</v>
      </c>
      <c r="AB425" s="163">
        <f t="shared" si="107"/>
        <v>0</v>
      </c>
      <c r="AG425" s="163">
        <f t="shared" si="99"/>
        <v>0</v>
      </c>
      <c r="AH425" s="163">
        <f t="shared" si="100"/>
        <v>0</v>
      </c>
      <c r="AI425" s="163">
        <f t="shared" si="101"/>
        <v>0</v>
      </c>
      <c r="AK425" s="163">
        <f t="shared" si="103"/>
        <v>0</v>
      </c>
    </row>
    <row r="426" spans="1:37" ht="56.25" customHeight="1">
      <c r="A426" s="163">
        <f t="shared" si="96"/>
        <v>0</v>
      </c>
      <c r="B426" s="64"/>
      <c r="C426" s="64"/>
      <c r="D426" s="64"/>
      <c r="E426" s="64"/>
      <c r="F426" s="71" t="s">
        <v>155</v>
      </c>
      <c r="G426" s="64"/>
      <c r="H426" s="22"/>
      <c r="I426" s="22"/>
      <c r="J426" s="22"/>
      <c r="K426" s="22"/>
      <c r="L426" s="22"/>
      <c r="M426" s="22"/>
      <c r="N426" s="22"/>
      <c r="O426" s="2" t="s">
        <v>875</v>
      </c>
      <c r="S426" s="222">
        <f t="shared" si="104"/>
        <v>0</v>
      </c>
      <c r="Y426" s="64"/>
      <c r="Z426" s="163">
        <f t="shared" si="105"/>
        <v>0</v>
      </c>
      <c r="AA426" s="163">
        <f t="shared" si="106"/>
        <v>0</v>
      </c>
      <c r="AB426" s="163">
        <f t="shared" si="107"/>
        <v>0</v>
      </c>
      <c r="AG426" s="163">
        <f t="shared" si="99"/>
        <v>0</v>
      </c>
      <c r="AH426" s="163">
        <f t="shared" si="100"/>
        <v>0</v>
      </c>
      <c r="AI426" s="163">
        <f t="shared" si="101"/>
        <v>0</v>
      </c>
      <c r="AK426" s="163">
        <f t="shared" si="103"/>
        <v>0</v>
      </c>
    </row>
    <row r="427" spans="1:37">
      <c r="A427" s="163">
        <f t="shared" si="96"/>
        <v>0</v>
      </c>
      <c r="B427" s="64">
        <v>2631</v>
      </c>
      <c r="C427" s="64" t="s">
        <v>11</v>
      </c>
      <c r="D427" s="64">
        <v>3</v>
      </c>
      <c r="E427" s="64">
        <v>1</v>
      </c>
      <c r="F427" s="71" t="s">
        <v>287</v>
      </c>
      <c r="G427" s="64"/>
      <c r="H427" s="22"/>
      <c r="I427" s="22"/>
      <c r="J427" s="22"/>
      <c r="K427" s="22"/>
      <c r="L427" s="22"/>
      <c r="M427" s="22"/>
      <c r="N427" s="22"/>
      <c r="O427" s="2" t="s">
        <v>875</v>
      </c>
      <c r="S427" s="222">
        <f t="shared" si="104"/>
        <v>0</v>
      </c>
      <c r="Y427" s="64"/>
      <c r="Z427" s="163">
        <f t="shared" si="105"/>
        <v>0</v>
      </c>
      <c r="AA427" s="163">
        <f t="shared" si="106"/>
        <v>0</v>
      </c>
      <c r="AB427" s="163">
        <f t="shared" si="107"/>
        <v>0</v>
      </c>
      <c r="AG427" s="163">
        <f t="shared" si="99"/>
        <v>0</v>
      </c>
      <c r="AH427" s="163">
        <f t="shared" si="100"/>
        <v>0</v>
      </c>
      <c r="AI427" s="163">
        <f t="shared" si="101"/>
        <v>0</v>
      </c>
      <c r="AK427" s="163">
        <f t="shared" si="103"/>
        <v>0</v>
      </c>
    </row>
    <row r="428" spans="1:37" ht="40.5">
      <c r="A428" s="163">
        <f t="shared" si="96"/>
        <v>0</v>
      </c>
      <c r="B428" s="64"/>
      <c r="C428" s="64"/>
      <c r="D428" s="64"/>
      <c r="E428" s="64"/>
      <c r="F428" s="71" t="s">
        <v>176</v>
      </c>
      <c r="G428" s="64"/>
      <c r="H428" s="22"/>
      <c r="I428" s="22"/>
      <c r="J428" s="22"/>
      <c r="K428" s="22"/>
      <c r="L428" s="22"/>
      <c r="M428" s="22"/>
      <c r="N428" s="22"/>
      <c r="O428" s="2" t="s">
        <v>875</v>
      </c>
      <c r="S428" s="222">
        <f t="shared" si="104"/>
        <v>0</v>
      </c>
      <c r="Y428" s="64"/>
      <c r="Z428" s="163">
        <f t="shared" si="105"/>
        <v>0</v>
      </c>
      <c r="AA428" s="163">
        <f t="shared" si="106"/>
        <v>0</v>
      </c>
      <c r="AB428" s="163">
        <f t="shared" si="107"/>
        <v>0</v>
      </c>
      <c r="AG428" s="163">
        <f t="shared" si="99"/>
        <v>0</v>
      </c>
      <c r="AH428" s="163">
        <f t="shared" si="100"/>
        <v>0</v>
      </c>
      <c r="AI428" s="163">
        <f t="shared" si="101"/>
        <v>0</v>
      </c>
      <c r="AK428" s="163">
        <f t="shared" si="103"/>
        <v>0</v>
      </c>
    </row>
    <row r="429" spans="1:37">
      <c r="A429" s="163">
        <f t="shared" si="96"/>
        <v>0</v>
      </c>
      <c r="B429" s="64"/>
      <c r="C429" s="64"/>
      <c r="D429" s="64"/>
      <c r="E429" s="64"/>
      <c r="F429" s="71" t="s">
        <v>177</v>
      </c>
      <c r="G429" s="64"/>
      <c r="H429" s="22"/>
      <c r="I429" s="22"/>
      <c r="J429" s="22"/>
      <c r="K429" s="22"/>
      <c r="L429" s="22"/>
      <c r="M429" s="22"/>
      <c r="N429" s="22"/>
      <c r="O429" s="2" t="s">
        <v>875</v>
      </c>
      <c r="S429" s="222">
        <f t="shared" si="104"/>
        <v>0</v>
      </c>
      <c r="Y429" s="64"/>
      <c r="Z429" s="163">
        <f t="shared" si="105"/>
        <v>0</v>
      </c>
      <c r="AA429" s="163">
        <f t="shared" si="106"/>
        <v>0</v>
      </c>
      <c r="AB429" s="163">
        <f t="shared" si="107"/>
        <v>0</v>
      </c>
      <c r="AG429" s="163">
        <f t="shared" si="99"/>
        <v>0</v>
      </c>
      <c r="AH429" s="163">
        <f t="shared" si="100"/>
        <v>0</v>
      </c>
      <c r="AI429" s="163">
        <f t="shared" si="101"/>
        <v>0</v>
      </c>
      <c r="AK429" s="163">
        <f t="shared" si="103"/>
        <v>0</v>
      </c>
    </row>
    <row r="430" spans="1:37">
      <c r="A430" s="163">
        <f t="shared" si="96"/>
        <v>0</v>
      </c>
      <c r="B430" s="64"/>
      <c r="C430" s="64"/>
      <c r="D430" s="64"/>
      <c r="E430" s="64"/>
      <c r="F430" s="71" t="s">
        <v>177</v>
      </c>
      <c r="G430" s="64"/>
      <c r="H430" s="22"/>
      <c r="I430" s="22"/>
      <c r="J430" s="22"/>
      <c r="K430" s="22"/>
      <c r="L430" s="22"/>
      <c r="M430" s="22"/>
      <c r="N430" s="22"/>
      <c r="O430" s="2" t="s">
        <v>875</v>
      </c>
      <c r="S430" s="222">
        <f t="shared" si="104"/>
        <v>0</v>
      </c>
      <c r="Y430" s="64"/>
      <c r="Z430" s="163">
        <f t="shared" si="105"/>
        <v>0</v>
      </c>
      <c r="AA430" s="163">
        <f t="shared" si="106"/>
        <v>0</v>
      </c>
      <c r="AB430" s="163">
        <f t="shared" si="107"/>
        <v>0</v>
      </c>
      <c r="AG430" s="163">
        <f t="shared" si="99"/>
        <v>0</v>
      </c>
      <c r="AH430" s="163">
        <f t="shared" si="100"/>
        <v>0</v>
      </c>
      <c r="AI430" s="163">
        <f t="shared" si="101"/>
        <v>0</v>
      </c>
      <c r="AK430" s="163">
        <f t="shared" si="103"/>
        <v>0</v>
      </c>
    </row>
    <row r="431" spans="1:37">
      <c r="A431" s="163">
        <f t="shared" si="96"/>
        <v>238000</v>
      </c>
      <c r="B431" s="64">
        <v>2640</v>
      </c>
      <c r="C431" s="64" t="s">
        <v>11</v>
      </c>
      <c r="D431" s="64">
        <v>4</v>
      </c>
      <c r="E431" s="64">
        <v>0</v>
      </c>
      <c r="F431" s="71" t="s">
        <v>288</v>
      </c>
      <c r="G431" s="64"/>
      <c r="H431" s="22">
        <f t="shared" ref="H431:N431" si="111">H433</f>
        <v>238000</v>
      </c>
      <c r="I431" s="22">
        <f t="shared" si="111"/>
        <v>226000</v>
      </c>
      <c r="J431" s="22">
        <f t="shared" si="111"/>
        <v>12000</v>
      </c>
      <c r="K431" s="22">
        <f t="shared" si="111"/>
        <v>0</v>
      </c>
      <c r="L431" s="22">
        <f t="shared" si="111"/>
        <v>0</v>
      </c>
      <c r="M431" s="22">
        <f t="shared" si="111"/>
        <v>0</v>
      </c>
      <c r="N431" s="22">
        <f t="shared" si="111"/>
        <v>238000</v>
      </c>
      <c r="O431" s="2" t="s">
        <v>875</v>
      </c>
      <c r="S431" s="222">
        <f t="shared" si="104"/>
        <v>0</v>
      </c>
      <c r="Y431" s="64"/>
      <c r="Z431" s="163">
        <f t="shared" si="105"/>
        <v>0</v>
      </c>
      <c r="AA431" s="163">
        <f t="shared" si="106"/>
        <v>0</v>
      </c>
      <c r="AB431" s="163">
        <f t="shared" si="107"/>
        <v>0</v>
      </c>
      <c r="AG431" s="163">
        <f t="shared" si="99"/>
        <v>0</v>
      </c>
      <c r="AH431" s="163">
        <f t="shared" si="100"/>
        <v>0</v>
      </c>
      <c r="AI431" s="163">
        <f t="shared" si="101"/>
        <v>238000</v>
      </c>
      <c r="AJ431" s="2">
        <v>272810.71115000045</v>
      </c>
      <c r="AK431" s="163">
        <f t="shared" si="103"/>
        <v>-46810.711150000454</v>
      </c>
    </row>
    <row r="432" spans="1:37" ht="55.5" customHeight="1">
      <c r="A432" s="163">
        <f t="shared" si="96"/>
        <v>0</v>
      </c>
      <c r="B432" s="64"/>
      <c r="C432" s="64"/>
      <c r="D432" s="64"/>
      <c r="E432" s="64"/>
      <c r="F432" s="71" t="s">
        <v>155</v>
      </c>
      <c r="G432" s="64"/>
      <c r="H432" s="22"/>
      <c r="I432" s="22"/>
      <c r="J432" s="22"/>
      <c r="K432" s="22"/>
      <c r="L432" s="22"/>
      <c r="M432" s="22"/>
      <c r="N432" s="22"/>
      <c r="O432" s="2" t="s">
        <v>875</v>
      </c>
      <c r="S432" s="222">
        <f t="shared" si="104"/>
        <v>0</v>
      </c>
      <c r="Y432" s="64"/>
      <c r="Z432" s="163">
        <f t="shared" si="105"/>
        <v>0</v>
      </c>
      <c r="AA432" s="163">
        <f t="shared" si="106"/>
        <v>0</v>
      </c>
      <c r="AB432" s="163">
        <f t="shared" si="107"/>
        <v>0</v>
      </c>
      <c r="AG432" s="163">
        <f t="shared" si="99"/>
        <v>0</v>
      </c>
      <c r="AH432" s="163">
        <f t="shared" si="100"/>
        <v>0</v>
      </c>
      <c r="AI432" s="163">
        <f t="shared" si="101"/>
        <v>0</v>
      </c>
      <c r="AK432" s="163">
        <f t="shared" si="103"/>
        <v>0</v>
      </c>
    </row>
    <row r="433" spans="1:37">
      <c r="A433" s="163">
        <f t="shared" si="96"/>
        <v>238000</v>
      </c>
      <c r="B433" s="64">
        <v>2641</v>
      </c>
      <c r="C433" s="64" t="s">
        <v>11</v>
      </c>
      <c r="D433" s="64">
        <v>4</v>
      </c>
      <c r="E433" s="64">
        <v>1</v>
      </c>
      <c r="F433" s="71" t="s">
        <v>289</v>
      </c>
      <c r="G433" s="64"/>
      <c r="H433" s="22">
        <f t="shared" ref="H433:N433" si="112">SUM(H435:H440)</f>
        <v>238000</v>
      </c>
      <c r="I433" s="22">
        <f t="shared" si="112"/>
        <v>226000</v>
      </c>
      <c r="J433" s="22">
        <f t="shared" si="112"/>
        <v>12000</v>
      </c>
      <c r="K433" s="22">
        <f t="shared" si="112"/>
        <v>0</v>
      </c>
      <c r="L433" s="22">
        <f t="shared" si="112"/>
        <v>0</v>
      </c>
      <c r="M433" s="22">
        <f t="shared" si="112"/>
        <v>0</v>
      </c>
      <c r="N433" s="22">
        <f t="shared" si="112"/>
        <v>238000</v>
      </c>
      <c r="O433" s="2" t="s">
        <v>875</v>
      </c>
      <c r="S433" s="222">
        <f t="shared" si="104"/>
        <v>0</v>
      </c>
      <c r="Y433" s="64"/>
      <c r="Z433" s="163">
        <f t="shared" si="105"/>
        <v>0</v>
      </c>
      <c r="AA433" s="163">
        <f t="shared" si="106"/>
        <v>0</v>
      </c>
      <c r="AB433" s="163">
        <f t="shared" si="107"/>
        <v>0</v>
      </c>
      <c r="AG433" s="163">
        <f t="shared" si="99"/>
        <v>0</v>
      </c>
      <c r="AH433" s="163">
        <f t="shared" si="100"/>
        <v>0</v>
      </c>
      <c r="AI433" s="163">
        <f t="shared" si="101"/>
        <v>238000</v>
      </c>
      <c r="AJ433" s="2">
        <v>272810.71115000045</v>
      </c>
      <c r="AK433" s="163">
        <f t="shared" si="103"/>
        <v>-46810.711150000454</v>
      </c>
    </row>
    <row r="434" spans="1:37" ht="40.5">
      <c r="A434" s="163">
        <f t="shared" si="96"/>
        <v>0</v>
      </c>
      <c r="B434" s="64"/>
      <c r="C434" s="64"/>
      <c r="D434" s="64"/>
      <c r="E434" s="64"/>
      <c r="F434" s="71" t="s">
        <v>176</v>
      </c>
      <c r="G434" s="64"/>
      <c r="H434" s="22"/>
      <c r="I434" s="22"/>
      <c r="J434" s="22"/>
      <c r="K434" s="22"/>
      <c r="L434" s="22"/>
      <c r="M434" s="22"/>
      <c r="N434" s="22"/>
      <c r="O434" s="2" t="s">
        <v>875</v>
      </c>
      <c r="S434" s="222">
        <f t="shared" si="104"/>
        <v>0</v>
      </c>
      <c r="Y434" s="64"/>
      <c r="Z434" s="163">
        <f t="shared" si="105"/>
        <v>0</v>
      </c>
      <c r="AA434" s="163">
        <f t="shared" si="106"/>
        <v>0</v>
      </c>
      <c r="AB434" s="163">
        <f t="shared" si="107"/>
        <v>0</v>
      </c>
      <c r="AG434" s="163">
        <f t="shared" si="99"/>
        <v>0</v>
      </c>
      <c r="AH434" s="163">
        <f t="shared" si="100"/>
        <v>0</v>
      </c>
      <c r="AI434" s="163">
        <f t="shared" si="101"/>
        <v>0</v>
      </c>
      <c r="AK434" s="163">
        <f t="shared" si="103"/>
        <v>0</v>
      </c>
    </row>
    <row r="435" spans="1:37">
      <c r="A435" s="163">
        <f t="shared" si="96"/>
        <v>220000</v>
      </c>
      <c r="B435" s="64"/>
      <c r="C435" s="64"/>
      <c r="D435" s="64"/>
      <c r="E435" s="64"/>
      <c r="F435" s="71" t="s">
        <v>587</v>
      </c>
      <c r="G435" s="64">
        <v>4212</v>
      </c>
      <c r="H435" s="22">
        <f>+I435+J435</f>
        <v>220000</v>
      </c>
      <c r="I435" s="22">
        <v>220000</v>
      </c>
      <c r="J435" s="22"/>
      <c r="K435" s="154"/>
      <c r="L435" s="154"/>
      <c r="M435" s="154"/>
      <c r="N435" s="154">
        <f t="shared" ref="N435:N440" si="113">+H435</f>
        <v>220000</v>
      </c>
      <c r="O435" s="2" t="s">
        <v>875</v>
      </c>
      <c r="P435" s="2">
        <v>14711.403</v>
      </c>
      <c r="S435" s="222">
        <f t="shared" si="104"/>
        <v>-14711.403</v>
      </c>
      <c r="V435" s="2">
        <v>14711.403</v>
      </c>
      <c r="W435" s="2">
        <v>14711.403</v>
      </c>
      <c r="X435" s="2">
        <v>14711.403</v>
      </c>
      <c r="Y435" s="64">
        <v>4212</v>
      </c>
      <c r="Z435" s="163">
        <f t="shared" si="105"/>
        <v>14711.403</v>
      </c>
      <c r="AA435" s="163">
        <f t="shared" si="106"/>
        <v>14711.403</v>
      </c>
      <c r="AB435" s="163">
        <f t="shared" si="107"/>
        <v>14711.403</v>
      </c>
      <c r="AG435" s="163">
        <f t="shared" si="99"/>
        <v>0</v>
      </c>
      <c r="AH435" s="163">
        <f t="shared" si="100"/>
        <v>0</v>
      </c>
      <c r="AI435" s="163">
        <f t="shared" si="101"/>
        <v>220000</v>
      </c>
      <c r="AJ435" s="2">
        <v>263810.71115000045</v>
      </c>
      <c r="AK435" s="163">
        <f t="shared" si="103"/>
        <v>-43810.711150000454</v>
      </c>
    </row>
    <row r="436" spans="1:37">
      <c r="A436" s="163">
        <f t="shared" si="96"/>
        <v>3000</v>
      </c>
      <c r="B436" s="64"/>
      <c r="C436" s="64"/>
      <c r="D436" s="64"/>
      <c r="E436" s="64"/>
      <c r="F436" s="71" t="s">
        <v>546</v>
      </c>
      <c r="G436" s="64">
        <v>4239</v>
      </c>
      <c r="H436" s="22">
        <f t="shared" ref="H436:H440" si="114">+I436+J436</f>
        <v>3000</v>
      </c>
      <c r="I436" s="22">
        <v>3000</v>
      </c>
      <c r="J436" s="22"/>
      <c r="K436" s="154"/>
      <c r="L436" s="154"/>
      <c r="M436" s="154"/>
      <c r="N436" s="154">
        <f t="shared" si="113"/>
        <v>3000</v>
      </c>
      <c r="O436" s="2" t="s">
        <v>875</v>
      </c>
      <c r="S436" s="222">
        <f t="shared" si="104"/>
        <v>0</v>
      </c>
      <c r="Y436" s="64">
        <v>4239</v>
      </c>
      <c r="Z436" s="163">
        <f t="shared" si="105"/>
        <v>0</v>
      </c>
      <c r="AA436" s="163">
        <f t="shared" si="106"/>
        <v>0</v>
      </c>
      <c r="AB436" s="163">
        <f t="shared" si="107"/>
        <v>0</v>
      </c>
      <c r="AG436" s="163">
        <f t="shared" si="99"/>
        <v>0</v>
      </c>
      <c r="AH436" s="163">
        <f t="shared" si="100"/>
        <v>0</v>
      </c>
      <c r="AI436" s="163">
        <f t="shared" si="101"/>
        <v>3000</v>
      </c>
      <c r="AJ436" s="2">
        <v>5000</v>
      </c>
      <c r="AK436" s="163">
        <f t="shared" si="103"/>
        <v>-2000</v>
      </c>
    </row>
    <row r="437" spans="1:37">
      <c r="A437" s="163">
        <f t="shared" si="96"/>
        <v>3000</v>
      </c>
      <c r="B437" s="64"/>
      <c r="C437" s="64"/>
      <c r="D437" s="64"/>
      <c r="E437" s="64"/>
      <c r="F437" s="71" t="s">
        <v>168</v>
      </c>
      <c r="G437" s="64">
        <v>4269</v>
      </c>
      <c r="H437" s="22">
        <f t="shared" si="114"/>
        <v>3000</v>
      </c>
      <c r="I437" s="22">
        <v>3000</v>
      </c>
      <c r="J437" s="22"/>
      <c r="K437" s="154"/>
      <c r="L437" s="154"/>
      <c r="M437" s="154"/>
      <c r="N437" s="154">
        <f t="shared" si="113"/>
        <v>3000</v>
      </c>
      <c r="O437" s="2" t="s">
        <v>875</v>
      </c>
      <c r="S437" s="222">
        <f t="shared" si="104"/>
        <v>0</v>
      </c>
      <c r="Y437" s="64">
        <v>4269</v>
      </c>
      <c r="Z437" s="163">
        <f t="shared" si="105"/>
        <v>0</v>
      </c>
      <c r="AA437" s="163">
        <f t="shared" si="106"/>
        <v>0</v>
      </c>
      <c r="AB437" s="163">
        <f t="shared" si="107"/>
        <v>0</v>
      </c>
      <c r="AG437" s="163">
        <f t="shared" si="99"/>
        <v>0</v>
      </c>
      <c r="AH437" s="163">
        <f t="shared" si="100"/>
        <v>0</v>
      </c>
      <c r="AI437" s="163">
        <f t="shared" si="101"/>
        <v>3000</v>
      </c>
      <c r="AJ437" s="2">
        <v>4000</v>
      </c>
      <c r="AK437" s="163">
        <f t="shared" si="103"/>
        <v>-1000</v>
      </c>
    </row>
    <row r="438" spans="1:37">
      <c r="A438" s="163">
        <f t="shared" si="96"/>
        <v>0</v>
      </c>
      <c r="B438" s="64"/>
      <c r="C438" s="64"/>
      <c r="D438" s="64"/>
      <c r="E438" s="64"/>
      <c r="F438" s="71" t="s">
        <v>542</v>
      </c>
      <c r="G438" s="64">
        <v>4822</v>
      </c>
      <c r="H438" s="22">
        <f t="shared" si="114"/>
        <v>0</v>
      </c>
      <c r="I438" s="22"/>
      <c r="J438" s="22"/>
      <c r="K438" s="154"/>
      <c r="L438" s="154"/>
      <c r="M438" s="154"/>
      <c r="N438" s="154">
        <f t="shared" si="113"/>
        <v>0</v>
      </c>
      <c r="O438" s="2" t="s">
        <v>875</v>
      </c>
      <c r="S438" s="222">
        <f t="shared" si="104"/>
        <v>0</v>
      </c>
      <c r="Y438" s="64">
        <v>4822</v>
      </c>
      <c r="Z438" s="163">
        <f t="shared" si="105"/>
        <v>0</v>
      </c>
      <c r="AA438" s="163">
        <f t="shared" si="106"/>
        <v>0</v>
      </c>
      <c r="AB438" s="163">
        <f t="shared" si="107"/>
        <v>0</v>
      </c>
      <c r="AG438" s="163">
        <f t="shared" si="99"/>
        <v>0</v>
      </c>
      <c r="AH438" s="163">
        <f t="shared" si="100"/>
        <v>0</v>
      </c>
      <c r="AI438" s="163">
        <f t="shared" si="101"/>
        <v>0</v>
      </c>
      <c r="AK438" s="163">
        <f t="shared" si="103"/>
        <v>0</v>
      </c>
    </row>
    <row r="439" spans="1:37">
      <c r="A439" s="163">
        <f t="shared" si="96"/>
        <v>2000</v>
      </c>
      <c r="B439" s="64"/>
      <c r="C439" s="64"/>
      <c r="D439" s="64"/>
      <c r="E439" s="64"/>
      <c r="F439" s="71" t="s">
        <v>551</v>
      </c>
      <c r="G439" s="64">
        <v>5112</v>
      </c>
      <c r="H439" s="22">
        <f t="shared" si="114"/>
        <v>2000</v>
      </c>
      <c r="I439" s="22"/>
      <c r="J439" s="22">
        <v>2000</v>
      </c>
      <c r="K439" s="154"/>
      <c r="L439" s="154"/>
      <c r="M439" s="154"/>
      <c r="N439" s="154">
        <f t="shared" si="113"/>
        <v>2000</v>
      </c>
      <c r="O439" s="2" t="s">
        <v>875</v>
      </c>
      <c r="S439" s="222">
        <f t="shared" si="104"/>
        <v>0</v>
      </c>
      <c r="Y439" s="64">
        <v>5112</v>
      </c>
      <c r="Z439" s="163">
        <f t="shared" si="105"/>
        <v>0</v>
      </c>
      <c r="AA439" s="163">
        <f t="shared" si="106"/>
        <v>0</v>
      </c>
      <c r="AB439" s="163">
        <f t="shared" si="107"/>
        <v>0</v>
      </c>
      <c r="AG439" s="163">
        <f t="shared" si="99"/>
        <v>0</v>
      </c>
      <c r="AH439" s="163">
        <f t="shared" si="100"/>
        <v>0</v>
      </c>
      <c r="AI439" s="163">
        <f t="shared" si="101"/>
        <v>2000</v>
      </c>
      <c r="AK439" s="163">
        <f t="shared" si="103"/>
        <v>0</v>
      </c>
    </row>
    <row r="440" spans="1:37">
      <c r="A440" s="163">
        <f t="shared" si="96"/>
        <v>10000</v>
      </c>
      <c r="B440" s="64"/>
      <c r="C440" s="64"/>
      <c r="D440" s="64"/>
      <c r="E440" s="64"/>
      <c r="F440" s="71" t="s">
        <v>588</v>
      </c>
      <c r="G440" s="64">
        <v>5129</v>
      </c>
      <c r="H440" s="22">
        <f t="shared" si="114"/>
        <v>10000</v>
      </c>
      <c r="I440" s="22"/>
      <c r="J440" s="22">
        <v>10000</v>
      </c>
      <c r="K440" s="154"/>
      <c r="L440" s="154"/>
      <c r="M440" s="154"/>
      <c r="N440" s="154">
        <f t="shared" si="113"/>
        <v>10000</v>
      </c>
      <c r="O440" s="2" t="s">
        <v>875</v>
      </c>
      <c r="S440" s="222">
        <f t="shared" si="104"/>
        <v>0</v>
      </c>
      <c r="Y440" s="64">
        <v>5129</v>
      </c>
      <c r="Z440" s="163">
        <f t="shared" si="105"/>
        <v>0</v>
      </c>
      <c r="AA440" s="163">
        <f t="shared" si="106"/>
        <v>0</v>
      </c>
      <c r="AB440" s="163">
        <f t="shared" si="107"/>
        <v>0</v>
      </c>
      <c r="AG440" s="163">
        <f t="shared" si="99"/>
        <v>0</v>
      </c>
      <c r="AH440" s="163">
        <f t="shared" si="100"/>
        <v>0</v>
      </c>
      <c r="AI440" s="163">
        <f t="shared" si="101"/>
        <v>10000</v>
      </c>
      <c r="AK440" s="163">
        <f t="shared" si="103"/>
        <v>0</v>
      </c>
    </row>
    <row r="441" spans="1:37">
      <c r="A441" s="163">
        <f t="shared" si="96"/>
        <v>0</v>
      </c>
      <c r="B441" s="64"/>
      <c r="C441" s="64"/>
      <c r="D441" s="64"/>
      <c r="E441" s="64"/>
      <c r="F441" s="71" t="s">
        <v>177</v>
      </c>
      <c r="G441" s="64"/>
      <c r="H441" s="22"/>
      <c r="I441" s="22"/>
      <c r="J441" s="22"/>
      <c r="K441" s="22"/>
      <c r="L441" s="22"/>
      <c r="M441" s="22"/>
      <c r="N441" s="22"/>
      <c r="O441" s="2" t="s">
        <v>875</v>
      </c>
      <c r="S441" s="222">
        <f t="shared" si="104"/>
        <v>0</v>
      </c>
      <c r="Y441" s="64"/>
      <c r="Z441" s="163">
        <f t="shared" si="105"/>
        <v>0</v>
      </c>
      <c r="AA441" s="163">
        <f t="shared" si="106"/>
        <v>0</v>
      </c>
      <c r="AB441" s="163">
        <f t="shared" si="107"/>
        <v>0</v>
      </c>
      <c r="AG441" s="163">
        <f t="shared" si="99"/>
        <v>0</v>
      </c>
      <c r="AH441" s="163">
        <f t="shared" si="100"/>
        <v>0</v>
      </c>
      <c r="AI441" s="163">
        <f t="shared" si="101"/>
        <v>0</v>
      </c>
      <c r="AK441" s="163">
        <f t="shared" si="103"/>
        <v>0</v>
      </c>
    </row>
    <row r="442" spans="1:37" ht="60" customHeight="1">
      <c r="A442" s="163">
        <f t="shared" si="96"/>
        <v>0</v>
      </c>
      <c r="B442" s="64">
        <v>2650</v>
      </c>
      <c r="C442" s="64" t="s">
        <v>11</v>
      </c>
      <c r="D442" s="64">
        <v>5</v>
      </c>
      <c r="E442" s="64">
        <v>0</v>
      </c>
      <c r="F442" s="71" t="s">
        <v>290</v>
      </c>
      <c r="G442" s="64"/>
      <c r="H442" s="22"/>
      <c r="I442" s="22"/>
      <c r="J442" s="22"/>
      <c r="K442" s="22"/>
      <c r="L442" s="22"/>
      <c r="M442" s="22"/>
      <c r="N442" s="22"/>
      <c r="O442" s="2" t="s">
        <v>875</v>
      </c>
      <c r="S442" s="222">
        <f t="shared" si="104"/>
        <v>0</v>
      </c>
      <c r="Y442" s="64"/>
      <c r="Z442" s="163">
        <f t="shared" si="105"/>
        <v>0</v>
      </c>
      <c r="AA442" s="163">
        <f t="shared" si="106"/>
        <v>0</v>
      </c>
      <c r="AB442" s="163">
        <f t="shared" si="107"/>
        <v>0</v>
      </c>
      <c r="AG442" s="163">
        <f t="shared" si="99"/>
        <v>0</v>
      </c>
      <c r="AH442" s="163">
        <f t="shared" si="100"/>
        <v>0</v>
      </c>
      <c r="AI442" s="163">
        <f t="shared" si="101"/>
        <v>0</v>
      </c>
      <c r="AK442" s="163">
        <f t="shared" si="103"/>
        <v>0</v>
      </c>
    </row>
    <row r="443" spans="1:37" ht="54" customHeight="1">
      <c r="A443" s="163">
        <f t="shared" si="96"/>
        <v>0</v>
      </c>
      <c r="B443" s="64"/>
      <c r="C443" s="64"/>
      <c r="D443" s="64"/>
      <c r="E443" s="64"/>
      <c r="F443" s="71" t="s">
        <v>155</v>
      </c>
      <c r="G443" s="64"/>
      <c r="H443" s="22"/>
      <c r="I443" s="22"/>
      <c r="J443" s="22"/>
      <c r="K443" s="22"/>
      <c r="L443" s="22"/>
      <c r="M443" s="22"/>
      <c r="N443" s="22"/>
      <c r="O443" s="2" t="s">
        <v>875</v>
      </c>
      <c r="S443" s="222">
        <f t="shared" si="104"/>
        <v>0</v>
      </c>
      <c r="Y443" s="64"/>
      <c r="Z443" s="163">
        <f t="shared" si="105"/>
        <v>0</v>
      </c>
      <c r="AA443" s="163">
        <f t="shared" si="106"/>
        <v>0</v>
      </c>
      <c r="AB443" s="163">
        <f t="shared" si="107"/>
        <v>0</v>
      </c>
      <c r="AG443" s="163">
        <f t="shared" si="99"/>
        <v>0</v>
      </c>
      <c r="AH443" s="163">
        <f t="shared" si="100"/>
        <v>0</v>
      </c>
      <c r="AI443" s="163">
        <f t="shared" si="101"/>
        <v>0</v>
      </c>
      <c r="AK443" s="163">
        <f t="shared" si="103"/>
        <v>0</v>
      </c>
    </row>
    <row r="444" spans="1:37" ht="40.5">
      <c r="A444" s="163">
        <f t="shared" si="96"/>
        <v>0</v>
      </c>
      <c r="B444" s="64">
        <v>2651</v>
      </c>
      <c r="C444" s="64" t="s">
        <v>11</v>
      </c>
      <c r="D444" s="64">
        <v>5</v>
      </c>
      <c r="E444" s="64">
        <v>1</v>
      </c>
      <c r="F444" s="71" t="s">
        <v>290</v>
      </c>
      <c r="G444" s="64"/>
      <c r="H444" s="22"/>
      <c r="I444" s="22"/>
      <c r="J444" s="22"/>
      <c r="K444" s="22"/>
      <c r="L444" s="22"/>
      <c r="M444" s="22"/>
      <c r="N444" s="22"/>
      <c r="O444" s="2" t="s">
        <v>875</v>
      </c>
      <c r="S444" s="222">
        <f t="shared" si="104"/>
        <v>0</v>
      </c>
      <c r="Y444" s="64"/>
      <c r="Z444" s="163">
        <f t="shared" si="105"/>
        <v>0</v>
      </c>
      <c r="AA444" s="163">
        <f t="shared" si="106"/>
        <v>0</v>
      </c>
      <c r="AB444" s="163">
        <f t="shared" si="107"/>
        <v>0</v>
      </c>
      <c r="AG444" s="163">
        <f t="shared" si="99"/>
        <v>0</v>
      </c>
      <c r="AH444" s="163">
        <f t="shared" si="100"/>
        <v>0</v>
      </c>
      <c r="AI444" s="163">
        <f t="shared" si="101"/>
        <v>0</v>
      </c>
      <c r="AK444" s="163">
        <f t="shared" si="103"/>
        <v>0</v>
      </c>
    </row>
    <row r="445" spans="1:37" ht="37.5" customHeight="1">
      <c r="A445" s="163">
        <f t="shared" si="96"/>
        <v>0</v>
      </c>
      <c r="B445" s="64"/>
      <c r="C445" s="64"/>
      <c r="D445" s="64"/>
      <c r="E445" s="64"/>
      <c r="F445" s="71" t="s">
        <v>176</v>
      </c>
      <c r="G445" s="64"/>
      <c r="H445" s="22"/>
      <c r="I445" s="22"/>
      <c r="J445" s="22"/>
      <c r="K445" s="22"/>
      <c r="L445" s="22"/>
      <c r="M445" s="22"/>
      <c r="N445" s="22"/>
      <c r="O445" s="2" t="s">
        <v>875</v>
      </c>
      <c r="S445" s="222">
        <f t="shared" si="104"/>
        <v>0</v>
      </c>
      <c r="Y445" s="64"/>
      <c r="Z445" s="163">
        <f t="shared" si="105"/>
        <v>0</v>
      </c>
      <c r="AA445" s="163">
        <f t="shared" si="106"/>
        <v>0</v>
      </c>
      <c r="AB445" s="163">
        <f t="shared" si="107"/>
        <v>0</v>
      </c>
      <c r="AG445" s="163">
        <f t="shared" si="99"/>
        <v>0</v>
      </c>
      <c r="AH445" s="163">
        <f t="shared" si="100"/>
        <v>0</v>
      </c>
      <c r="AI445" s="163">
        <f t="shared" si="101"/>
        <v>0</v>
      </c>
      <c r="AK445" s="163">
        <f t="shared" si="103"/>
        <v>0</v>
      </c>
    </row>
    <row r="446" spans="1:37">
      <c r="A446" s="163">
        <f t="shared" si="96"/>
        <v>0</v>
      </c>
      <c r="B446" s="64"/>
      <c r="C446" s="64"/>
      <c r="D446" s="64"/>
      <c r="E446" s="64"/>
      <c r="F446" s="71" t="s">
        <v>177</v>
      </c>
      <c r="G446" s="64"/>
      <c r="H446" s="22"/>
      <c r="I446" s="22"/>
      <c r="J446" s="22"/>
      <c r="K446" s="22"/>
      <c r="L446" s="22"/>
      <c r="M446" s="22"/>
      <c r="N446" s="22"/>
      <c r="O446" s="2" t="s">
        <v>875</v>
      </c>
      <c r="S446" s="222">
        <f t="shared" si="104"/>
        <v>0</v>
      </c>
      <c r="Y446" s="64"/>
      <c r="Z446" s="163">
        <f t="shared" si="105"/>
        <v>0</v>
      </c>
      <c r="AA446" s="163">
        <f t="shared" si="106"/>
        <v>0</v>
      </c>
      <c r="AB446" s="163">
        <f t="shared" si="107"/>
        <v>0</v>
      </c>
      <c r="AG446" s="163">
        <f t="shared" si="99"/>
        <v>0</v>
      </c>
      <c r="AH446" s="163">
        <f t="shared" si="100"/>
        <v>0</v>
      </c>
      <c r="AI446" s="163">
        <f t="shared" si="101"/>
        <v>0</v>
      </c>
      <c r="AK446" s="163">
        <f t="shared" si="103"/>
        <v>0</v>
      </c>
    </row>
    <row r="447" spans="1:37" ht="36" customHeight="1">
      <c r="A447" s="163">
        <f t="shared" si="96"/>
        <v>1276771.460467302</v>
      </c>
      <c r="B447" s="64">
        <v>2660</v>
      </c>
      <c r="C447" s="64" t="s">
        <v>11</v>
      </c>
      <c r="D447" s="64">
        <v>6</v>
      </c>
      <c r="E447" s="64">
        <v>0</v>
      </c>
      <c r="F447" s="71" t="s">
        <v>291</v>
      </c>
      <c r="G447" s="64"/>
      <c r="H447" s="22">
        <f>+H449</f>
        <v>1276771.460467302</v>
      </c>
      <c r="I447" s="22">
        <f t="shared" ref="I447:N447" si="115">I449</f>
        <v>315302</v>
      </c>
      <c r="J447" s="22">
        <f t="shared" si="115"/>
        <v>961469.46046730201</v>
      </c>
      <c r="K447" s="22">
        <f t="shared" si="115"/>
        <v>17000</v>
      </c>
      <c r="L447" s="22">
        <f t="shared" si="115"/>
        <v>0</v>
      </c>
      <c r="M447" s="22">
        <f t="shared" si="115"/>
        <v>0</v>
      </c>
      <c r="N447" s="22">
        <f t="shared" si="115"/>
        <v>1276771.460467302</v>
      </c>
      <c r="O447" s="2" t="s">
        <v>875</v>
      </c>
      <c r="S447" s="222">
        <f t="shared" si="104"/>
        <v>17000</v>
      </c>
      <c r="Y447" s="64"/>
      <c r="Z447" s="163">
        <f t="shared" si="105"/>
        <v>17000</v>
      </c>
      <c r="AA447" s="163">
        <f t="shared" si="106"/>
        <v>0</v>
      </c>
      <c r="AB447" s="163">
        <f t="shared" si="107"/>
        <v>0</v>
      </c>
      <c r="AG447" s="163">
        <f t="shared" si="99"/>
        <v>-17000</v>
      </c>
      <c r="AH447" s="163">
        <f t="shared" si="100"/>
        <v>0</v>
      </c>
      <c r="AI447" s="163">
        <f t="shared" si="101"/>
        <v>1276771.460467302</v>
      </c>
      <c r="AJ447" s="2">
        <v>391724.489</v>
      </c>
      <c r="AK447" s="163">
        <f t="shared" si="103"/>
        <v>-76422.489000000001</v>
      </c>
    </row>
    <row r="448" spans="1:37" ht="55.5" customHeight="1">
      <c r="A448" s="163">
        <f t="shared" si="96"/>
        <v>0</v>
      </c>
      <c r="B448" s="64"/>
      <c r="C448" s="64"/>
      <c r="D448" s="64"/>
      <c r="E448" s="64"/>
      <c r="F448" s="71" t="s">
        <v>155</v>
      </c>
      <c r="G448" s="64"/>
      <c r="H448" s="22"/>
      <c r="I448" s="22"/>
      <c r="J448" s="22"/>
      <c r="K448" s="22"/>
      <c r="L448" s="22"/>
      <c r="M448" s="22"/>
      <c r="N448" s="22"/>
      <c r="O448" s="2" t="s">
        <v>875</v>
      </c>
      <c r="S448" s="222">
        <f t="shared" si="104"/>
        <v>0</v>
      </c>
      <c r="Y448" s="64"/>
      <c r="Z448" s="163">
        <f t="shared" si="105"/>
        <v>0</v>
      </c>
      <c r="AA448" s="163">
        <f t="shared" si="106"/>
        <v>0</v>
      </c>
      <c r="AB448" s="163">
        <f t="shared" si="107"/>
        <v>0</v>
      </c>
      <c r="AG448" s="163">
        <f t="shared" si="99"/>
        <v>0</v>
      </c>
      <c r="AH448" s="163">
        <f t="shared" si="100"/>
        <v>0</v>
      </c>
      <c r="AI448" s="163">
        <f t="shared" si="101"/>
        <v>0</v>
      </c>
      <c r="AK448" s="163">
        <f t="shared" si="103"/>
        <v>0</v>
      </c>
    </row>
    <row r="449" spans="1:37" ht="39.75" customHeight="1">
      <c r="A449" s="163">
        <f t="shared" si="96"/>
        <v>1276771.460467302</v>
      </c>
      <c r="B449" s="64">
        <v>2661</v>
      </c>
      <c r="C449" s="64" t="s">
        <v>11</v>
      </c>
      <c r="D449" s="64">
        <v>6</v>
      </c>
      <c r="E449" s="64">
        <v>1</v>
      </c>
      <c r="F449" s="71" t="s">
        <v>291</v>
      </c>
      <c r="G449" s="64"/>
      <c r="H449" s="22">
        <f>+H451+H452+H453+H454+H455+H456+H457+H458+H459+H460+H461+H462+H463+H464+H465</f>
        <v>1276771.460467302</v>
      </c>
      <c r="I449" s="22">
        <f t="shared" ref="I449:N449" si="116">+I451+I452+I453+I454+I455+I456+I457+I458+I459+I460+I461+I462+I463+I464+I465</f>
        <v>315302</v>
      </c>
      <c r="J449" s="22">
        <f t="shared" si="116"/>
        <v>961469.46046730201</v>
      </c>
      <c r="K449" s="22">
        <f t="shared" si="116"/>
        <v>17000</v>
      </c>
      <c r="L449" s="22">
        <f t="shared" si="116"/>
        <v>0</v>
      </c>
      <c r="M449" s="22">
        <f t="shared" si="116"/>
        <v>0</v>
      </c>
      <c r="N449" s="22">
        <f t="shared" si="116"/>
        <v>1276771.460467302</v>
      </c>
      <c r="O449" s="2" t="s">
        <v>875</v>
      </c>
      <c r="S449" s="222">
        <f t="shared" si="104"/>
        <v>17000</v>
      </c>
      <c r="Y449" s="64"/>
      <c r="Z449" s="163">
        <f t="shared" si="105"/>
        <v>17000</v>
      </c>
      <c r="AA449" s="163">
        <f t="shared" si="106"/>
        <v>0</v>
      </c>
      <c r="AB449" s="163">
        <f t="shared" si="107"/>
        <v>0</v>
      </c>
      <c r="AG449" s="163">
        <f t="shared" si="99"/>
        <v>-17000</v>
      </c>
      <c r="AH449" s="163">
        <f t="shared" si="100"/>
        <v>0</v>
      </c>
      <c r="AI449" s="163">
        <f t="shared" si="101"/>
        <v>1276771.460467302</v>
      </c>
      <c r="AJ449" s="2">
        <v>391724.489</v>
      </c>
      <c r="AK449" s="163">
        <f t="shared" si="103"/>
        <v>-76422.489000000001</v>
      </c>
    </row>
    <row r="450" spans="1:37" ht="39.75" customHeight="1">
      <c r="A450" s="163">
        <f t="shared" si="96"/>
        <v>0</v>
      </c>
      <c r="B450" s="64"/>
      <c r="C450" s="64"/>
      <c r="D450" s="64"/>
      <c r="E450" s="64"/>
      <c r="F450" s="71" t="s">
        <v>176</v>
      </c>
      <c r="G450" s="64"/>
      <c r="H450" s="22"/>
      <c r="I450" s="22"/>
      <c r="J450" s="22"/>
      <c r="K450" s="22"/>
      <c r="L450" s="22"/>
      <c r="M450" s="22"/>
      <c r="N450" s="22"/>
      <c r="O450" s="2" t="s">
        <v>875</v>
      </c>
      <c r="S450" s="222">
        <f t="shared" si="104"/>
        <v>0</v>
      </c>
      <c r="Y450" s="64"/>
      <c r="Z450" s="163">
        <f t="shared" si="105"/>
        <v>0</v>
      </c>
      <c r="AA450" s="163">
        <f t="shared" si="106"/>
        <v>0</v>
      </c>
      <c r="AB450" s="163">
        <f t="shared" si="107"/>
        <v>0</v>
      </c>
      <c r="AG450" s="163">
        <f t="shared" si="99"/>
        <v>0</v>
      </c>
      <c r="AH450" s="163">
        <f t="shared" si="100"/>
        <v>0</v>
      </c>
      <c r="AI450" s="163">
        <f t="shared" si="101"/>
        <v>0</v>
      </c>
      <c r="AK450" s="163">
        <f t="shared" si="103"/>
        <v>0</v>
      </c>
    </row>
    <row r="451" spans="1:37" ht="31.5" customHeight="1">
      <c r="A451" s="163">
        <f t="shared" si="96"/>
        <v>157002</v>
      </c>
      <c r="B451" s="64"/>
      <c r="C451" s="64"/>
      <c r="D451" s="64"/>
      <c r="E451" s="64"/>
      <c r="F451" s="71" t="s">
        <v>157</v>
      </c>
      <c r="G451" s="64" t="s">
        <v>20</v>
      </c>
      <c r="H451" s="22">
        <f>SUM(I451:J451)</f>
        <v>157002</v>
      </c>
      <c r="I451" s="22">
        <v>157002</v>
      </c>
      <c r="J451" s="22"/>
      <c r="K451" s="154"/>
      <c r="L451" s="154"/>
      <c r="M451" s="154"/>
      <c r="N451" s="154">
        <f t="shared" ref="N451:N465" si="117">+H451</f>
        <v>157002</v>
      </c>
      <c r="O451" s="2" t="s">
        <v>875</v>
      </c>
      <c r="S451" s="222">
        <f t="shared" si="104"/>
        <v>0</v>
      </c>
      <c r="Y451" s="64" t="s">
        <v>20</v>
      </c>
      <c r="Z451" s="163">
        <f t="shared" si="105"/>
        <v>0</v>
      </c>
      <c r="AA451" s="163">
        <f t="shared" si="106"/>
        <v>0</v>
      </c>
      <c r="AB451" s="163">
        <f t="shared" si="107"/>
        <v>0</v>
      </c>
      <c r="AG451" s="163">
        <f t="shared" si="99"/>
        <v>0</v>
      </c>
      <c r="AH451" s="163">
        <f t="shared" si="100"/>
        <v>0</v>
      </c>
      <c r="AI451" s="163">
        <f t="shared" si="101"/>
        <v>157002</v>
      </c>
      <c r="AJ451" s="2">
        <v>173085</v>
      </c>
      <c r="AK451" s="163">
        <f t="shared" si="103"/>
        <v>-16083</v>
      </c>
    </row>
    <row r="452" spans="1:37" ht="20.25" customHeight="1">
      <c r="A452" s="163">
        <f t="shared" si="96"/>
        <v>0</v>
      </c>
      <c r="B452" s="64"/>
      <c r="C452" s="64"/>
      <c r="D452" s="64"/>
      <c r="E452" s="64"/>
      <c r="F452" s="71" t="s">
        <v>749</v>
      </c>
      <c r="G452" s="64" t="s">
        <v>29</v>
      </c>
      <c r="H452" s="22">
        <f t="shared" ref="H452:H459" si="118">SUM(I452:J452)</f>
        <v>0</v>
      </c>
      <c r="I452" s="22"/>
      <c r="J452" s="22"/>
      <c r="K452" s="154"/>
      <c r="L452" s="154"/>
      <c r="M452" s="154"/>
      <c r="N452" s="154">
        <f t="shared" si="117"/>
        <v>0</v>
      </c>
      <c r="O452" s="2" t="s">
        <v>875</v>
      </c>
      <c r="S452" s="222">
        <f t="shared" si="104"/>
        <v>0</v>
      </c>
      <c r="Y452" s="64" t="s">
        <v>29</v>
      </c>
      <c r="Z452" s="163">
        <f t="shared" si="105"/>
        <v>0</v>
      </c>
      <c r="AA452" s="163">
        <f t="shared" si="106"/>
        <v>0</v>
      </c>
      <c r="AB452" s="163">
        <f t="shared" si="107"/>
        <v>0</v>
      </c>
      <c r="AG452" s="163">
        <f t="shared" si="99"/>
        <v>0</v>
      </c>
      <c r="AH452" s="163">
        <f t="shared" si="100"/>
        <v>0</v>
      </c>
      <c r="AI452" s="163">
        <f t="shared" si="101"/>
        <v>0</v>
      </c>
      <c r="AJ452" s="2">
        <v>1000</v>
      </c>
      <c r="AK452" s="163">
        <f t="shared" si="103"/>
        <v>-1000</v>
      </c>
    </row>
    <row r="453" spans="1:37">
      <c r="A453" s="163">
        <f t="shared" si="96"/>
        <v>38000</v>
      </c>
      <c r="B453" s="64"/>
      <c r="C453" s="64"/>
      <c r="D453" s="64"/>
      <c r="E453" s="64"/>
      <c r="F453" s="71" t="s">
        <v>546</v>
      </c>
      <c r="G453" s="64" t="s">
        <v>40</v>
      </c>
      <c r="H453" s="22">
        <f t="shared" si="118"/>
        <v>38000</v>
      </c>
      <c r="I453" s="22">
        <v>38000</v>
      </c>
      <c r="J453" s="22"/>
      <c r="K453" s="154">
        <v>15000</v>
      </c>
      <c r="L453" s="154"/>
      <c r="M453" s="154"/>
      <c r="N453" s="154">
        <f t="shared" si="117"/>
        <v>38000</v>
      </c>
      <c r="O453" s="2" t="s">
        <v>875</v>
      </c>
      <c r="P453" s="2">
        <v>531.87</v>
      </c>
      <c r="S453" s="222">
        <f t="shared" si="104"/>
        <v>14468.13</v>
      </c>
      <c r="V453" s="2">
        <v>531.87</v>
      </c>
      <c r="W453" s="2">
        <v>531.87</v>
      </c>
      <c r="X453" s="2">
        <v>531.87</v>
      </c>
      <c r="Y453" s="64" t="s">
        <v>40</v>
      </c>
      <c r="Z453" s="163">
        <f t="shared" si="105"/>
        <v>15531.87</v>
      </c>
      <c r="AA453" s="163">
        <f t="shared" si="106"/>
        <v>531.87</v>
      </c>
      <c r="AB453" s="163">
        <f t="shared" si="107"/>
        <v>531.87</v>
      </c>
      <c r="AG453" s="163">
        <f t="shared" si="99"/>
        <v>-15000</v>
      </c>
      <c r="AH453" s="163">
        <f t="shared" si="100"/>
        <v>0</v>
      </c>
      <c r="AI453" s="163">
        <f t="shared" si="101"/>
        <v>38000</v>
      </c>
      <c r="AJ453" s="2">
        <v>38000</v>
      </c>
      <c r="AK453" s="163">
        <f t="shared" si="103"/>
        <v>0</v>
      </c>
    </row>
    <row r="454" spans="1:37">
      <c r="A454" s="163">
        <f t="shared" si="96"/>
        <v>300</v>
      </c>
      <c r="B454" s="64"/>
      <c r="C454" s="64"/>
      <c r="D454" s="64"/>
      <c r="E454" s="64"/>
      <c r="F454" s="71" t="s">
        <v>541</v>
      </c>
      <c r="G454" s="64" t="s">
        <v>41</v>
      </c>
      <c r="H454" s="22">
        <f t="shared" si="118"/>
        <v>300</v>
      </c>
      <c r="I454" s="22">
        <v>300</v>
      </c>
      <c r="J454" s="22"/>
      <c r="K454" s="154"/>
      <c r="L454" s="154"/>
      <c r="M454" s="154"/>
      <c r="N454" s="154">
        <f t="shared" si="117"/>
        <v>300</v>
      </c>
      <c r="O454" s="2" t="s">
        <v>875</v>
      </c>
      <c r="S454" s="222">
        <f t="shared" si="104"/>
        <v>0</v>
      </c>
      <c r="Y454" s="64" t="s">
        <v>41</v>
      </c>
      <c r="Z454" s="163">
        <f t="shared" si="105"/>
        <v>0</v>
      </c>
      <c r="AA454" s="163">
        <f t="shared" si="106"/>
        <v>0</v>
      </c>
      <c r="AB454" s="163">
        <f t="shared" si="107"/>
        <v>0</v>
      </c>
      <c r="AG454" s="163">
        <f t="shared" si="99"/>
        <v>0</v>
      </c>
      <c r="AH454" s="163">
        <f t="shared" si="100"/>
        <v>0</v>
      </c>
      <c r="AI454" s="163">
        <f t="shared" si="101"/>
        <v>300</v>
      </c>
      <c r="AJ454" s="2">
        <v>500</v>
      </c>
      <c r="AK454" s="163">
        <f t="shared" si="103"/>
        <v>-200</v>
      </c>
    </row>
    <row r="455" spans="1:37">
      <c r="A455" s="163">
        <f t="shared" si="96"/>
        <v>4000</v>
      </c>
      <c r="B455" s="64"/>
      <c r="C455" s="64"/>
      <c r="D455" s="64"/>
      <c r="E455" s="64"/>
      <c r="F455" s="71" t="s">
        <v>552</v>
      </c>
      <c r="G455" s="64">
        <v>4251</v>
      </c>
      <c r="H455" s="22">
        <f t="shared" si="118"/>
        <v>4000</v>
      </c>
      <c r="I455" s="22">
        <v>4000</v>
      </c>
      <c r="J455" s="22"/>
      <c r="K455" s="154">
        <v>1000</v>
      </c>
      <c r="L455" s="154"/>
      <c r="M455" s="154"/>
      <c r="N455" s="154">
        <f t="shared" si="117"/>
        <v>4000</v>
      </c>
      <c r="O455" s="2" t="s">
        <v>875</v>
      </c>
      <c r="S455" s="222">
        <f t="shared" si="104"/>
        <v>1000</v>
      </c>
      <c r="Y455" s="64">
        <v>4251</v>
      </c>
      <c r="Z455" s="163">
        <f t="shared" si="105"/>
        <v>1000</v>
      </c>
      <c r="AA455" s="163">
        <f t="shared" si="106"/>
        <v>0</v>
      </c>
      <c r="AB455" s="163">
        <f t="shared" si="107"/>
        <v>0</v>
      </c>
      <c r="AG455" s="163">
        <f t="shared" si="99"/>
        <v>-1000</v>
      </c>
      <c r="AH455" s="163">
        <f t="shared" si="100"/>
        <v>0</v>
      </c>
      <c r="AI455" s="163">
        <f t="shared" si="101"/>
        <v>4000</v>
      </c>
      <c r="AJ455" s="2">
        <v>4000</v>
      </c>
      <c r="AK455" s="163">
        <f t="shared" si="103"/>
        <v>0</v>
      </c>
    </row>
    <row r="456" spans="1:37" ht="27">
      <c r="A456" s="163">
        <f t="shared" si="96"/>
        <v>3000</v>
      </c>
      <c r="B456" s="64"/>
      <c r="C456" s="64"/>
      <c r="D456" s="64"/>
      <c r="E456" s="64"/>
      <c r="F456" s="71" t="s">
        <v>884</v>
      </c>
      <c r="G456" s="64" t="s">
        <v>43</v>
      </c>
      <c r="H456" s="22">
        <f t="shared" si="118"/>
        <v>3000</v>
      </c>
      <c r="I456" s="22">
        <v>3000</v>
      </c>
      <c r="J456" s="22"/>
      <c r="K456" s="154"/>
      <c r="L456" s="154"/>
      <c r="M456" s="154"/>
      <c r="N456" s="154">
        <f t="shared" si="117"/>
        <v>3000</v>
      </c>
      <c r="O456" s="2" t="s">
        <v>875</v>
      </c>
      <c r="S456" s="222">
        <f t="shared" si="104"/>
        <v>0</v>
      </c>
      <c r="Y456" s="64" t="s">
        <v>43</v>
      </c>
      <c r="Z456" s="163">
        <f t="shared" si="105"/>
        <v>0</v>
      </c>
      <c r="AA456" s="163">
        <f t="shared" si="106"/>
        <v>0</v>
      </c>
      <c r="AB456" s="163">
        <f t="shared" si="107"/>
        <v>0</v>
      </c>
      <c r="AG456" s="163">
        <f t="shared" si="99"/>
        <v>0</v>
      </c>
      <c r="AH456" s="163">
        <f t="shared" si="100"/>
        <v>0</v>
      </c>
      <c r="AI456" s="163">
        <f t="shared" si="101"/>
        <v>3000</v>
      </c>
      <c r="AJ456" s="2">
        <v>5000</v>
      </c>
      <c r="AK456" s="163">
        <f t="shared" si="103"/>
        <v>-2000</v>
      </c>
    </row>
    <row r="457" spans="1:37" ht="33.75" customHeight="1">
      <c r="A457" s="163">
        <f t="shared" si="96"/>
        <v>73000</v>
      </c>
      <c r="B457" s="64"/>
      <c r="C457" s="64"/>
      <c r="D457" s="64"/>
      <c r="E457" s="64"/>
      <c r="F457" s="71" t="s">
        <v>553</v>
      </c>
      <c r="G457" s="64">
        <v>4264</v>
      </c>
      <c r="H457" s="22">
        <f t="shared" si="118"/>
        <v>73000</v>
      </c>
      <c r="I457" s="22">
        <v>73000</v>
      </c>
      <c r="J457" s="22"/>
      <c r="K457" s="154"/>
      <c r="L457" s="154"/>
      <c r="M457" s="154"/>
      <c r="N457" s="154">
        <f t="shared" si="117"/>
        <v>73000</v>
      </c>
      <c r="O457" s="2" t="s">
        <v>875</v>
      </c>
      <c r="P457" s="2">
        <v>3879.3159999999998</v>
      </c>
      <c r="S457" s="222">
        <f t="shared" si="104"/>
        <v>-3879.3159999999998</v>
      </c>
      <c r="V457" s="2">
        <v>3879.3159999999998</v>
      </c>
      <c r="W457" s="2">
        <v>3879.3159999999998</v>
      </c>
      <c r="X457" s="2">
        <v>3879.3159999999998</v>
      </c>
      <c r="Y457" s="64">
        <v>4264</v>
      </c>
      <c r="Z457" s="163">
        <f t="shared" si="105"/>
        <v>3879.3159999999998</v>
      </c>
      <c r="AA457" s="163">
        <f t="shared" si="106"/>
        <v>3879.3159999999998</v>
      </c>
      <c r="AB457" s="163">
        <f t="shared" si="107"/>
        <v>3879.3159999999998</v>
      </c>
      <c r="AG457" s="163">
        <f t="shared" si="99"/>
        <v>0</v>
      </c>
      <c r="AH457" s="163">
        <f t="shared" si="100"/>
        <v>0</v>
      </c>
      <c r="AI457" s="163">
        <f t="shared" si="101"/>
        <v>73000</v>
      </c>
      <c r="AJ457" s="2">
        <v>80000</v>
      </c>
      <c r="AK457" s="163">
        <f t="shared" si="103"/>
        <v>-7000</v>
      </c>
    </row>
    <row r="458" spans="1:37">
      <c r="A458" s="163">
        <f t="shared" si="96"/>
        <v>39000</v>
      </c>
      <c r="B458" s="64"/>
      <c r="C458" s="64"/>
      <c r="D458" s="64"/>
      <c r="E458" s="64"/>
      <c r="F458" s="71" t="s">
        <v>168</v>
      </c>
      <c r="G458" s="64">
        <v>4269</v>
      </c>
      <c r="H458" s="22">
        <f t="shared" si="118"/>
        <v>39000</v>
      </c>
      <c r="I458" s="22">
        <v>39000</v>
      </c>
      <c r="J458" s="22"/>
      <c r="K458" s="154">
        <v>1000</v>
      </c>
      <c r="L458" s="154"/>
      <c r="M458" s="154"/>
      <c r="N458" s="154">
        <f t="shared" si="117"/>
        <v>39000</v>
      </c>
      <c r="O458" s="2" t="s">
        <v>875</v>
      </c>
      <c r="P458" s="2">
        <v>5902.9889999999996</v>
      </c>
      <c r="S458" s="222">
        <f t="shared" si="104"/>
        <v>-4902.9889999999996</v>
      </c>
      <c r="V458" s="2">
        <v>5902.9889999999996</v>
      </c>
      <c r="W458" s="2">
        <v>5902.9889999999996</v>
      </c>
      <c r="X458" s="2">
        <v>5902.9889999999996</v>
      </c>
      <c r="Y458" s="64">
        <v>4269</v>
      </c>
      <c r="Z458" s="163">
        <f t="shared" si="105"/>
        <v>6902.9889999999996</v>
      </c>
      <c r="AA458" s="163">
        <f t="shared" si="106"/>
        <v>5902.9889999999996</v>
      </c>
      <c r="AB458" s="163">
        <f t="shared" si="107"/>
        <v>5902.9889999999996</v>
      </c>
      <c r="AG458" s="163">
        <f t="shared" si="99"/>
        <v>-1000</v>
      </c>
      <c r="AH458" s="163">
        <f t="shared" si="100"/>
        <v>0</v>
      </c>
      <c r="AI458" s="163">
        <f t="shared" si="101"/>
        <v>39000</v>
      </c>
      <c r="AJ458" s="2">
        <v>39763.489000000001</v>
      </c>
      <c r="AK458" s="163">
        <f t="shared" si="103"/>
        <v>-763.4890000000014</v>
      </c>
    </row>
    <row r="459" spans="1:37" ht="27">
      <c r="A459" s="163">
        <f t="shared" si="96"/>
        <v>1000</v>
      </c>
      <c r="B459" s="64"/>
      <c r="C459" s="64"/>
      <c r="D459" s="64"/>
      <c r="E459" s="64"/>
      <c r="F459" s="71" t="s">
        <v>554</v>
      </c>
      <c r="G459" s="64">
        <v>4521</v>
      </c>
      <c r="H459" s="22">
        <f t="shared" si="118"/>
        <v>1000</v>
      </c>
      <c r="I459" s="22">
        <v>1000</v>
      </c>
      <c r="J459" s="22"/>
      <c r="K459" s="154"/>
      <c r="L459" s="154"/>
      <c r="M459" s="154"/>
      <c r="N459" s="154">
        <f t="shared" si="117"/>
        <v>1000</v>
      </c>
      <c r="O459" s="2" t="s">
        <v>875</v>
      </c>
      <c r="S459" s="222">
        <f t="shared" si="104"/>
        <v>0</v>
      </c>
      <c r="Y459" s="64">
        <v>4521</v>
      </c>
      <c r="Z459" s="163">
        <f t="shared" si="105"/>
        <v>0</v>
      </c>
      <c r="AA459" s="163">
        <f t="shared" si="106"/>
        <v>0</v>
      </c>
      <c r="AB459" s="163">
        <f t="shared" si="107"/>
        <v>0</v>
      </c>
      <c r="AG459" s="163">
        <f t="shared" si="99"/>
        <v>0</v>
      </c>
      <c r="AH459" s="163">
        <f t="shared" si="100"/>
        <v>0</v>
      </c>
      <c r="AI459" s="163">
        <f t="shared" si="101"/>
        <v>1000</v>
      </c>
      <c r="AJ459" s="2">
        <v>50376</v>
      </c>
      <c r="AK459" s="163">
        <f t="shared" si="103"/>
        <v>-49376</v>
      </c>
    </row>
    <row r="460" spans="1:37">
      <c r="A460" s="163">
        <f t="shared" si="96"/>
        <v>0</v>
      </c>
      <c r="B460" s="64"/>
      <c r="C460" s="64"/>
      <c r="D460" s="64"/>
      <c r="E460" s="64"/>
      <c r="F460" s="71" t="s">
        <v>579</v>
      </c>
      <c r="G460" s="64" t="s">
        <v>59</v>
      </c>
      <c r="H460" s="22">
        <v>0</v>
      </c>
      <c r="I460" s="22"/>
      <c r="J460" s="22"/>
      <c r="K460" s="154"/>
      <c r="L460" s="154"/>
      <c r="M460" s="154"/>
      <c r="N460" s="154">
        <f t="shared" si="117"/>
        <v>0</v>
      </c>
      <c r="O460" s="2" t="s">
        <v>875</v>
      </c>
      <c r="S460" s="222">
        <f t="shared" si="104"/>
        <v>0</v>
      </c>
      <c r="Y460" s="64" t="s">
        <v>59</v>
      </c>
      <c r="Z460" s="163">
        <f t="shared" si="105"/>
        <v>0</v>
      </c>
      <c r="AA460" s="163">
        <f t="shared" si="106"/>
        <v>0</v>
      </c>
      <c r="AB460" s="163">
        <f t="shared" si="107"/>
        <v>0</v>
      </c>
      <c r="AG460" s="163">
        <f t="shared" si="99"/>
        <v>0</v>
      </c>
      <c r="AH460" s="163">
        <f t="shared" si="100"/>
        <v>0</v>
      </c>
      <c r="AI460" s="163">
        <f t="shared" si="101"/>
        <v>0</v>
      </c>
      <c r="AK460" s="163">
        <f t="shared" si="103"/>
        <v>0</v>
      </c>
    </row>
    <row r="461" spans="1:37" ht="27">
      <c r="A461" s="163">
        <f t="shared" si="96"/>
        <v>761469.46046730201</v>
      </c>
      <c r="B461" s="64"/>
      <c r="C461" s="64"/>
      <c r="D461" s="64"/>
      <c r="E461" s="64"/>
      <c r="F461" s="71" t="s">
        <v>598</v>
      </c>
      <c r="G461" s="64" t="s">
        <v>92</v>
      </c>
      <c r="H461" s="22">
        <f t="shared" ref="H461" si="119">SUM(I461:J461)</f>
        <v>761469.46046730201</v>
      </c>
      <c r="I461" s="22"/>
      <c r="J461" s="22">
        <f>761469.460467302</f>
        <v>761469.46046730201</v>
      </c>
      <c r="K461" s="154"/>
      <c r="L461" s="154"/>
      <c r="M461" s="154"/>
      <c r="N461" s="154">
        <f t="shared" si="117"/>
        <v>761469.46046730201</v>
      </c>
      <c r="O461" s="2" t="s">
        <v>875</v>
      </c>
      <c r="P461" s="163"/>
      <c r="S461" s="222">
        <f t="shared" si="104"/>
        <v>0</v>
      </c>
      <c r="Y461" s="64" t="s">
        <v>92</v>
      </c>
      <c r="Z461" s="163">
        <f t="shared" si="105"/>
        <v>0</v>
      </c>
      <c r="AA461" s="163">
        <f t="shared" si="106"/>
        <v>0</v>
      </c>
      <c r="AB461" s="163">
        <f t="shared" si="107"/>
        <v>0</v>
      </c>
      <c r="AG461" s="163">
        <f t="shared" si="99"/>
        <v>0</v>
      </c>
      <c r="AH461" s="163">
        <f t="shared" si="100"/>
        <v>0</v>
      </c>
      <c r="AI461" s="163">
        <f t="shared" si="101"/>
        <v>761469.46046730201</v>
      </c>
      <c r="AK461" s="163">
        <f t="shared" si="103"/>
        <v>0</v>
      </c>
    </row>
    <row r="462" spans="1:37">
      <c r="A462" s="163">
        <f t="shared" si="96"/>
        <v>0</v>
      </c>
      <c r="B462" s="64"/>
      <c r="C462" s="64"/>
      <c r="D462" s="64"/>
      <c r="E462" s="64"/>
      <c r="F462" s="71" t="s">
        <v>586</v>
      </c>
      <c r="G462" s="64">
        <v>5112</v>
      </c>
      <c r="H462" s="22">
        <v>0</v>
      </c>
      <c r="I462" s="22"/>
      <c r="J462" s="22"/>
      <c r="K462" s="154"/>
      <c r="L462" s="154"/>
      <c r="M462" s="154"/>
      <c r="N462" s="154">
        <f t="shared" si="117"/>
        <v>0</v>
      </c>
      <c r="O462" s="2" t="s">
        <v>875</v>
      </c>
      <c r="S462" s="222">
        <f t="shared" si="104"/>
        <v>0</v>
      </c>
      <c r="Y462" s="64">
        <v>5112</v>
      </c>
      <c r="Z462" s="163">
        <f t="shared" si="105"/>
        <v>0</v>
      </c>
      <c r="AA462" s="163">
        <f t="shared" si="106"/>
        <v>0</v>
      </c>
      <c r="AB462" s="163">
        <f t="shared" si="107"/>
        <v>0</v>
      </c>
      <c r="AG462" s="163">
        <f t="shared" si="99"/>
        <v>0</v>
      </c>
      <c r="AH462" s="163">
        <f t="shared" si="100"/>
        <v>0</v>
      </c>
      <c r="AI462" s="163">
        <f t="shared" si="101"/>
        <v>0</v>
      </c>
      <c r="AK462" s="163">
        <f t="shared" si="103"/>
        <v>0</v>
      </c>
    </row>
    <row r="463" spans="1:37">
      <c r="A463" s="163">
        <f t="shared" si="96"/>
        <v>0</v>
      </c>
      <c r="B463" s="64"/>
      <c r="C463" s="64"/>
      <c r="D463" s="64"/>
      <c r="E463" s="64"/>
      <c r="F463" s="71" t="s">
        <v>184</v>
      </c>
      <c r="G463" s="64">
        <v>5122</v>
      </c>
      <c r="H463" s="22">
        <v>0</v>
      </c>
      <c r="I463" s="22"/>
      <c r="J463" s="22"/>
      <c r="K463" s="154"/>
      <c r="L463" s="154"/>
      <c r="M463" s="154"/>
      <c r="N463" s="154">
        <f t="shared" si="117"/>
        <v>0</v>
      </c>
      <c r="O463" s="2" t="s">
        <v>875</v>
      </c>
      <c r="S463" s="222">
        <f t="shared" si="104"/>
        <v>0</v>
      </c>
      <c r="Y463" s="64">
        <v>5122</v>
      </c>
      <c r="Z463" s="163">
        <f t="shared" si="105"/>
        <v>0</v>
      </c>
      <c r="AA463" s="163">
        <f t="shared" si="106"/>
        <v>0</v>
      </c>
      <c r="AB463" s="163">
        <f t="shared" si="107"/>
        <v>0</v>
      </c>
      <c r="AG463" s="163">
        <f t="shared" si="99"/>
        <v>0</v>
      </c>
      <c r="AH463" s="163">
        <f t="shared" si="100"/>
        <v>0</v>
      </c>
      <c r="AI463" s="163">
        <f t="shared" si="101"/>
        <v>0</v>
      </c>
      <c r="AK463" s="163">
        <f t="shared" si="103"/>
        <v>0</v>
      </c>
    </row>
    <row r="464" spans="1:37">
      <c r="A464" s="163">
        <f t="shared" si="96"/>
        <v>100000</v>
      </c>
      <c r="B464" s="64"/>
      <c r="C464" s="64"/>
      <c r="D464" s="64"/>
      <c r="E464" s="64"/>
      <c r="F464" s="71" t="s">
        <v>555</v>
      </c>
      <c r="G464" s="64">
        <v>5129</v>
      </c>
      <c r="H464" s="22">
        <f t="shared" ref="H464:H465" si="120">SUM(I464:J464)</f>
        <v>100000</v>
      </c>
      <c r="I464" s="22"/>
      <c r="J464" s="22">
        <v>100000</v>
      </c>
      <c r="K464" s="154"/>
      <c r="L464" s="154"/>
      <c r="M464" s="154"/>
      <c r="N464" s="154">
        <f t="shared" si="117"/>
        <v>100000</v>
      </c>
      <c r="O464" s="2" t="s">
        <v>875</v>
      </c>
      <c r="P464" s="163">
        <v>10830.224</v>
      </c>
      <c r="S464" s="222">
        <f t="shared" si="104"/>
        <v>-10830.224</v>
      </c>
      <c r="V464" s="2">
        <v>10830.224</v>
      </c>
      <c r="W464" s="2">
        <v>10830.224</v>
      </c>
      <c r="X464" s="2">
        <v>10830.224</v>
      </c>
      <c r="Y464" s="64">
        <v>5129</v>
      </c>
      <c r="Z464" s="163">
        <f t="shared" si="105"/>
        <v>10830.224</v>
      </c>
      <c r="AA464" s="163">
        <f t="shared" si="106"/>
        <v>10830.224</v>
      </c>
      <c r="AB464" s="163">
        <f t="shared" si="107"/>
        <v>10830.224</v>
      </c>
      <c r="AG464" s="163">
        <f t="shared" ref="AG464:AG527" si="121">+L464-K464</f>
        <v>0</v>
      </c>
      <c r="AH464" s="163">
        <f t="shared" ref="AH464:AH527" si="122">+M464-L464</f>
        <v>0</v>
      </c>
      <c r="AI464" s="163">
        <f t="shared" ref="AI464:AI527" si="123">+N464-M464</f>
        <v>100000</v>
      </c>
      <c r="AK464" s="163">
        <f t="shared" si="103"/>
        <v>0</v>
      </c>
    </row>
    <row r="465" spans="1:37">
      <c r="A465" s="163">
        <f t="shared" si="96"/>
        <v>100000</v>
      </c>
      <c r="B465" s="64"/>
      <c r="C465" s="64"/>
      <c r="D465" s="64"/>
      <c r="E465" s="64"/>
      <c r="F465" s="71" t="s">
        <v>754</v>
      </c>
      <c r="G465" s="64" t="s">
        <v>99</v>
      </c>
      <c r="H465" s="22">
        <f t="shared" si="120"/>
        <v>100000</v>
      </c>
      <c r="I465" s="22"/>
      <c r="J465" s="22">
        <v>100000</v>
      </c>
      <c r="K465" s="154"/>
      <c r="L465" s="154"/>
      <c r="M465" s="154"/>
      <c r="N465" s="154">
        <f t="shared" si="117"/>
        <v>100000</v>
      </c>
      <c r="O465" s="2" t="s">
        <v>875</v>
      </c>
      <c r="S465" s="222">
        <f t="shared" si="104"/>
        <v>0</v>
      </c>
      <c r="Y465" s="64" t="s">
        <v>99</v>
      </c>
      <c r="Z465" s="163">
        <f t="shared" si="105"/>
        <v>0</v>
      </c>
      <c r="AA465" s="163">
        <f t="shared" si="106"/>
        <v>0</v>
      </c>
      <c r="AB465" s="163">
        <f t="shared" si="107"/>
        <v>0</v>
      </c>
      <c r="AG465" s="163">
        <f t="shared" si="121"/>
        <v>0</v>
      </c>
      <c r="AH465" s="163">
        <f t="shared" si="122"/>
        <v>0</v>
      </c>
      <c r="AI465" s="163">
        <f t="shared" si="123"/>
        <v>100000</v>
      </c>
      <c r="AK465" s="163">
        <f t="shared" si="103"/>
        <v>0</v>
      </c>
    </row>
    <row r="466" spans="1:37">
      <c r="A466" s="163">
        <f t="shared" ref="A466:A529" si="124">+H466</f>
        <v>0</v>
      </c>
      <c r="B466" s="64"/>
      <c r="C466" s="64"/>
      <c r="D466" s="64"/>
      <c r="E466" s="64"/>
      <c r="F466" s="71"/>
      <c r="G466" s="64"/>
      <c r="H466" s="22"/>
      <c r="I466" s="22"/>
      <c r="J466" s="22"/>
      <c r="K466" s="22"/>
      <c r="L466" s="22"/>
      <c r="M466" s="22"/>
      <c r="N466" s="22"/>
      <c r="O466" s="2" t="s">
        <v>875</v>
      </c>
      <c r="P466" s="163"/>
      <c r="Q466" s="163"/>
      <c r="S466" s="222">
        <f t="shared" si="104"/>
        <v>0</v>
      </c>
      <c r="Y466" s="64"/>
      <c r="Z466" s="163">
        <f t="shared" si="105"/>
        <v>0</v>
      </c>
      <c r="AA466" s="163">
        <f t="shared" si="106"/>
        <v>0</v>
      </c>
      <c r="AB466" s="163">
        <f t="shared" si="107"/>
        <v>0</v>
      </c>
      <c r="AG466" s="163">
        <f t="shared" si="121"/>
        <v>0</v>
      </c>
      <c r="AH466" s="163">
        <f t="shared" si="122"/>
        <v>0</v>
      </c>
      <c r="AI466" s="163">
        <f t="shared" si="123"/>
        <v>0</v>
      </c>
      <c r="AK466" s="163">
        <f t="shared" si="103"/>
        <v>0</v>
      </c>
    </row>
    <row r="467" spans="1:37" ht="36" customHeight="1">
      <c r="A467" s="163">
        <f t="shared" si="124"/>
        <v>0</v>
      </c>
      <c r="B467" s="64">
        <v>2700</v>
      </c>
      <c r="C467" s="64" t="s">
        <v>12</v>
      </c>
      <c r="D467" s="64">
        <v>0</v>
      </c>
      <c r="E467" s="64">
        <v>0</v>
      </c>
      <c r="F467" s="71" t="s">
        <v>292</v>
      </c>
      <c r="G467" s="64"/>
      <c r="H467" s="22"/>
      <c r="I467" s="22"/>
      <c r="J467" s="22"/>
      <c r="K467" s="22"/>
      <c r="L467" s="22"/>
      <c r="M467" s="22"/>
      <c r="N467" s="22"/>
      <c r="O467" s="2" t="s">
        <v>875</v>
      </c>
      <c r="S467" s="222">
        <f t="shared" si="104"/>
        <v>0</v>
      </c>
      <c r="Y467" s="64"/>
      <c r="Z467" s="163">
        <f t="shared" si="105"/>
        <v>0</v>
      </c>
      <c r="AA467" s="163">
        <f t="shared" si="106"/>
        <v>0</v>
      </c>
      <c r="AB467" s="163">
        <f t="shared" si="107"/>
        <v>0</v>
      </c>
      <c r="AG467" s="163">
        <f t="shared" si="121"/>
        <v>0</v>
      </c>
      <c r="AH467" s="163">
        <f t="shared" si="122"/>
        <v>0</v>
      </c>
      <c r="AI467" s="163">
        <f t="shared" si="123"/>
        <v>0</v>
      </c>
      <c r="AK467" s="163">
        <f t="shared" si="103"/>
        <v>0</v>
      </c>
    </row>
    <row r="468" spans="1:37">
      <c r="A468" s="163">
        <f t="shared" si="124"/>
        <v>0</v>
      </c>
      <c r="B468" s="64"/>
      <c r="C468" s="64"/>
      <c r="D468" s="64"/>
      <c r="E468" s="64"/>
      <c r="F468" s="71" t="s">
        <v>153</v>
      </c>
      <c r="G468" s="64"/>
      <c r="H468" s="22"/>
      <c r="I468" s="22"/>
      <c r="J468" s="22"/>
      <c r="K468" s="22"/>
      <c r="L468" s="22"/>
      <c r="M468" s="22"/>
      <c r="N468" s="22"/>
      <c r="O468" s="2" t="s">
        <v>875</v>
      </c>
      <c r="S468" s="222">
        <f t="shared" si="104"/>
        <v>0</v>
      </c>
      <c r="Y468" s="64"/>
      <c r="Z468" s="163">
        <f t="shared" si="105"/>
        <v>0</v>
      </c>
      <c r="AA468" s="163">
        <f t="shared" si="106"/>
        <v>0</v>
      </c>
      <c r="AB468" s="163">
        <f t="shared" si="107"/>
        <v>0</v>
      </c>
      <c r="AG468" s="163">
        <f t="shared" si="121"/>
        <v>0</v>
      </c>
      <c r="AH468" s="163">
        <f t="shared" si="122"/>
        <v>0</v>
      </c>
      <c r="AI468" s="163">
        <f t="shared" si="123"/>
        <v>0</v>
      </c>
      <c r="AK468" s="163">
        <f t="shared" si="103"/>
        <v>0</v>
      </c>
    </row>
    <row r="469" spans="1:37" ht="27">
      <c r="A469" s="163">
        <f t="shared" si="124"/>
        <v>0</v>
      </c>
      <c r="B469" s="64">
        <v>2710</v>
      </c>
      <c r="C469" s="64" t="s">
        <v>12</v>
      </c>
      <c r="D469" s="64">
        <v>1</v>
      </c>
      <c r="E469" s="64">
        <v>0</v>
      </c>
      <c r="F469" s="71" t="s">
        <v>293</v>
      </c>
      <c r="G469" s="64"/>
      <c r="H469" s="22"/>
      <c r="I469" s="22"/>
      <c r="J469" s="22"/>
      <c r="K469" s="22"/>
      <c r="L469" s="22"/>
      <c r="M469" s="22"/>
      <c r="N469" s="22"/>
      <c r="O469" s="2" t="s">
        <v>875</v>
      </c>
      <c r="S469" s="222">
        <f t="shared" si="104"/>
        <v>0</v>
      </c>
      <c r="Y469" s="64"/>
      <c r="Z469" s="163">
        <f t="shared" si="105"/>
        <v>0</v>
      </c>
      <c r="AA469" s="163">
        <f t="shared" si="106"/>
        <v>0</v>
      </c>
      <c r="AB469" s="163">
        <f t="shared" si="107"/>
        <v>0</v>
      </c>
      <c r="AG469" s="163">
        <f t="shared" si="121"/>
        <v>0</v>
      </c>
      <c r="AH469" s="163">
        <f t="shared" si="122"/>
        <v>0</v>
      </c>
      <c r="AI469" s="163">
        <f t="shared" si="123"/>
        <v>0</v>
      </c>
      <c r="AK469" s="163">
        <f t="shared" ref="AK469:AK532" si="125">+I469-AJ469</f>
        <v>0</v>
      </c>
    </row>
    <row r="470" spans="1:37" ht="51.75" customHeight="1">
      <c r="A470" s="163">
        <f t="shared" si="124"/>
        <v>0</v>
      </c>
      <c r="B470" s="64"/>
      <c r="C470" s="64"/>
      <c r="D470" s="64"/>
      <c r="E470" s="64"/>
      <c r="F470" s="71" t="s">
        <v>155</v>
      </c>
      <c r="G470" s="64"/>
      <c r="H470" s="22"/>
      <c r="I470" s="22"/>
      <c r="J470" s="22"/>
      <c r="K470" s="22"/>
      <c r="L470" s="22"/>
      <c r="M470" s="22"/>
      <c r="N470" s="22"/>
      <c r="O470" s="2" t="s">
        <v>875</v>
      </c>
      <c r="S470" s="222">
        <f t="shared" ref="S470:S533" si="126">+K470-P470</f>
        <v>0</v>
      </c>
      <c r="Y470" s="64"/>
      <c r="Z470" s="163">
        <f t="shared" si="105"/>
        <v>0</v>
      </c>
      <c r="AA470" s="163">
        <f t="shared" si="106"/>
        <v>0</v>
      </c>
      <c r="AB470" s="163">
        <f t="shared" si="107"/>
        <v>0</v>
      </c>
      <c r="AG470" s="163">
        <f t="shared" si="121"/>
        <v>0</v>
      </c>
      <c r="AH470" s="163">
        <f t="shared" si="122"/>
        <v>0</v>
      </c>
      <c r="AI470" s="163">
        <f t="shared" si="123"/>
        <v>0</v>
      </c>
      <c r="AK470" s="163">
        <f t="shared" si="125"/>
        <v>0</v>
      </c>
    </row>
    <row r="471" spans="1:37">
      <c r="A471" s="163">
        <f t="shared" si="124"/>
        <v>0</v>
      </c>
      <c r="B471" s="64">
        <v>2711</v>
      </c>
      <c r="C471" s="64" t="s">
        <v>12</v>
      </c>
      <c r="D471" s="64">
        <v>1</v>
      </c>
      <c r="E471" s="64">
        <v>1</v>
      </c>
      <c r="F471" s="71" t="s">
        <v>294</v>
      </c>
      <c r="G471" s="64"/>
      <c r="H471" s="22"/>
      <c r="I471" s="22"/>
      <c r="J471" s="22"/>
      <c r="K471" s="22"/>
      <c r="L471" s="22"/>
      <c r="M471" s="22"/>
      <c r="N471" s="22"/>
      <c r="O471" s="2" t="s">
        <v>875</v>
      </c>
      <c r="S471" s="222">
        <f t="shared" si="126"/>
        <v>0</v>
      </c>
      <c r="Y471" s="64"/>
      <c r="Z471" s="163">
        <f t="shared" si="105"/>
        <v>0</v>
      </c>
      <c r="AA471" s="163">
        <f t="shared" si="106"/>
        <v>0</v>
      </c>
      <c r="AB471" s="163">
        <f t="shared" si="107"/>
        <v>0</v>
      </c>
      <c r="AG471" s="163">
        <f t="shared" si="121"/>
        <v>0</v>
      </c>
      <c r="AH471" s="163">
        <f t="shared" si="122"/>
        <v>0</v>
      </c>
      <c r="AI471" s="163">
        <f t="shared" si="123"/>
        <v>0</v>
      </c>
      <c r="AK471" s="163">
        <f t="shared" si="125"/>
        <v>0</v>
      </c>
    </row>
    <row r="472" spans="1:37" ht="40.5">
      <c r="A472" s="163">
        <f t="shared" si="124"/>
        <v>0</v>
      </c>
      <c r="B472" s="64"/>
      <c r="C472" s="64"/>
      <c r="D472" s="64"/>
      <c r="E472" s="64"/>
      <c r="F472" s="71" t="s">
        <v>176</v>
      </c>
      <c r="G472" s="64"/>
      <c r="H472" s="22"/>
      <c r="I472" s="22"/>
      <c r="J472" s="22"/>
      <c r="K472" s="22"/>
      <c r="L472" s="22"/>
      <c r="M472" s="22"/>
      <c r="N472" s="22"/>
      <c r="O472" s="2" t="s">
        <v>875</v>
      </c>
      <c r="P472" s="163"/>
      <c r="S472" s="222">
        <f t="shared" si="126"/>
        <v>0</v>
      </c>
      <c r="Y472" s="64"/>
      <c r="Z472" s="163">
        <f t="shared" ref="Z472:Z535" si="127">+K472+V472</f>
        <v>0</v>
      </c>
      <c r="AA472" s="163">
        <f t="shared" ref="AA472:AA535" si="128">+L472+W472</f>
        <v>0</v>
      </c>
      <c r="AB472" s="163">
        <f t="shared" ref="AB472:AB535" si="129">+M472+X472</f>
        <v>0</v>
      </c>
      <c r="AG472" s="163">
        <f t="shared" si="121"/>
        <v>0</v>
      </c>
      <c r="AH472" s="163">
        <f t="shared" si="122"/>
        <v>0</v>
      </c>
      <c r="AI472" s="163">
        <f t="shared" si="123"/>
        <v>0</v>
      </c>
      <c r="AK472" s="163">
        <f t="shared" si="125"/>
        <v>0</v>
      </c>
    </row>
    <row r="473" spans="1:37">
      <c r="A473" s="163">
        <f t="shared" si="124"/>
        <v>0</v>
      </c>
      <c r="B473" s="64"/>
      <c r="C473" s="64"/>
      <c r="D473" s="64"/>
      <c r="E473" s="64"/>
      <c r="F473" s="71" t="s">
        <v>177</v>
      </c>
      <c r="G473" s="64"/>
      <c r="H473" s="22"/>
      <c r="I473" s="22"/>
      <c r="J473" s="22"/>
      <c r="K473" s="22"/>
      <c r="L473" s="22"/>
      <c r="M473" s="22"/>
      <c r="N473" s="22"/>
      <c r="O473" s="2" t="s">
        <v>875</v>
      </c>
      <c r="S473" s="222">
        <f t="shared" si="126"/>
        <v>0</v>
      </c>
      <c r="Y473" s="64"/>
      <c r="Z473" s="163">
        <f t="shared" si="127"/>
        <v>0</v>
      </c>
      <c r="AA473" s="163">
        <f t="shared" si="128"/>
        <v>0</v>
      </c>
      <c r="AB473" s="163">
        <f t="shared" si="129"/>
        <v>0</v>
      </c>
      <c r="AG473" s="163">
        <f t="shared" si="121"/>
        <v>0</v>
      </c>
      <c r="AH473" s="163">
        <f t="shared" si="122"/>
        <v>0</v>
      </c>
      <c r="AI473" s="163">
        <f t="shared" si="123"/>
        <v>0</v>
      </c>
      <c r="AK473" s="163">
        <f t="shared" si="125"/>
        <v>0</v>
      </c>
    </row>
    <row r="474" spans="1:37" ht="60" customHeight="1">
      <c r="A474" s="163">
        <f t="shared" si="124"/>
        <v>0</v>
      </c>
      <c r="B474" s="64"/>
      <c r="C474" s="64"/>
      <c r="D474" s="64"/>
      <c r="E474" s="64"/>
      <c r="F474" s="71" t="s">
        <v>177</v>
      </c>
      <c r="G474" s="64"/>
      <c r="H474" s="22"/>
      <c r="I474" s="22"/>
      <c r="J474" s="22"/>
      <c r="K474" s="22"/>
      <c r="L474" s="22"/>
      <c r="M474" s="22"/>
      <c r="N474" s="22"/>
      <c r="O474" s="2" t="s">
        <v>875</v>
      </c>
      <c r="S474" s="222">
        <f t="shared" si="126"/>
        <v>0</v>
      </c>
      <c r="Y474" s="64"/>
      <c r="Z474" s="163">
        <f t="shared" si="127"/>
        <v>0</v>
      </c>
      <c r="AA474" s="163">
        <f t="shared" si="128"/>
        <v>0</v>
      </c>
      <c r="AB474" s="163">
        <f t="shared" si="129"/>
        <v>0</v>
      </c>
      <c r="AG474" s="163">
        <f t="shared" si="121"/>
        <v>0</v>
      </c>
      <c r="AH474" s="163">
        <f t="shared" si="122"/>
        <v>0</v>
      </c>
      <c r="AI474" s="163">
        <f t="shared" si="123"/>
        <v>0</v>
      </c>
      <c r="AK474" s="163">
        <f t="shared" si="125"/>
        <v>0</v>
      </c>
    </row>
    <row r="475" spans="1:37">
      <c r="A475" s="163">
        <f t="shared" si="124"/>
        <v>0</v>
      </c>
      <c r="B475" s="64">
        <v>2712</v>
      </c>
      <c r="C475" s="64" t="s">
        <v>12</v>
      </c>
      <c r="D475" s="64">
        <v>1</v>
      </c>
      <c r="E475" s="64">
        <v>2</v>
      </c>
      <c r="F475" s="71" t="s">
        <v>295</v>
      </c>
      <c r="G475" s="64"/>
      <c r="H475" s="22"/>
      <c r="I475" s="22"/>
      <c r="J475" s="22"/>
      <c r="K475" s="22"/>
      <c r="L475" s="22"/>
      <c r="M475" s="22"/>
      <c r="N475" s="22"/>
      <c r="O475" s="2" t="s">
        <v>875</v>
      </c>
      <c r="S475" s="222">
        <f t="shared" si="126"/>
        <v>0</v>
      </c>
      <c r="Y475" s="64"/>
      <c r="Z475" s="163">
        <f t="shared" si="127"/>
        <v>0</v>
      </c>
      <c r="AA475" s="163">
        <f t="shared" si="128"/>
        <v>0</v>
      </c>
      <c r="AB475" s="163">
        <f t="shared" si="129"/>
        <v>0</v>
      </c>
      <c r="AG475" s="163">
        <f t="shared" si="121"/>
        <v>0</v>
      </c>
      <c r="AH475" s="163">
        <f t="shared" si="122"/>
        <v>0</v>
      </c>
      <c r="AI475" s="163">
        <f t="shared" si="123"/>
        <v>0</v>
      </c>
      <c r="AK475" s="163">
        <f t="shared" si="125"/>
        <v>0</v>
      </c>
    </row>
    <row r="476" spans="1:37" ht="40.5">
      <c r="A476" s="163">
        <f t="shared" si="124"/>
        <v>0</v>
      </c>
      <c r="B476" s="64"/>
      <c r="C476" s="64"/>
      <c r="D476" s="64"/>
      <c r="E476" s="64"/>
      <c r="F476" s="71" t="s">
        <v>176</v>
      </c>
      <c r="G476" s="64"/>
      <c r="H476" s="22"/>
      <c r="I476" s="22"/>
      <c r="J476" s="22"/>
      <c r="K476" s="22"/>
      <c r="L476" s="22"/>
      <c r="M476" s="22"/>
      <c r="N476" s="22"/>
      <c r="O476" s="2" t="s">
        <v>875</v>
      </c>
      <c r="S476" s="222">
        <f t="shared" si="126"/>
        <v>0</v>
      </c>
      <c r="Y476" s="64"/>
      <c r="Z476" s="163">
        <f t="shared" si="127"/>
        <v>0</v>
      </c>
      <c r="AA476" s="163">
        <f t="shared" si="128"/>
        <v>0</v>
      </c>
      <c r="AB476" s="163">
        <f t="shared" si="129"/>
        <v>0</v>
      </c>
      <c r="AG476" s="163">
        <f t="shared" si="121"/>
        <v>0</v>
      </c>
      <c r="AH476" s="163">
        <f t="shared" si="122"/>
        <v>0</v>
      </c>
      <c r="AI476" s="163">
        <f t="shared" si="123"/>
        <v>0</v>
      </c>
      <c r="AK476" s="163">
        <f t="shared" si="125"/>
        <v>0</v>
      </c>
    </row>
    <row r="477" spans="1:37">
      <c r="A477" s="163">
        <f t="shared" si="124"/>
        <v>0</v>
      </c>
      <c r="B477" s="64"/>
      <c r="C477" s="64"/>
      <c r="D477" s="64"/>
      <c r="E477" s="64"/>
      <c r="F477" s="71" t="s">
        <v>177</v>
      </c>
      <c r="G477" s="64"/>
      <c r="H477" s="22"/>
      <c r="I477" s="22"/>
      <c r="J477" s="22"/>
      <c r="K477" s="22"/>
      <c r="L477" s="22"/>
      <c r="M477" s="22"/>
      <c r="N477" s="22"/>
      <c r="O477" s="2" t="s">
        <v>875</v>
      </c>
      <c r="S477" s="222">
        <f t="shared" si="126"/>
        <v>0</v>
      </c>
      <c r="Y477" s="64"/>
      <c r="Z477" s="163">
        <f t="shared" si="127"/>
        <v>0</v>
      </c>
      <c r="AA477" s="163">
        <f t="shared" si="128"/>
        <v>0</v>
      </c>
      <c r="AB477" s="163">
        <f t="shared" si="129"/>
        <v>0</v>
      </c>
      <c r="AG477" s="163">
        <f t="shared" si="121"/>
        <v>0</v>
      </c>
      <c r="AH477" s="163">
        <f t="shared" si="122"/>
        <v>0</v>
      </c>
      <c r="AI477" s="163">
        <f t="shared" si="123"/>
        <v>0</v>
      </c>
      <c r="AK477" s="163">
        <f t="shared" si="125"/>
        <v>0</v>
      </c>
    </row>
    <row r="478" spans="1:37" ht="54" customHeight="1">
      <c r="A478" s="163">
        <f t="shared" si="124"/>
        <v>0</v>
      </c>
      <c r="B478" s="64"/>
      <c r="C478" s="64"/>
      <c r="D478" s="64"/>
      <c r="E478" s="64"/>
      <c r="F478" s="71" t="s">
        <v>177</v>
      </c>
      <c r="G478" s="64"/>
      <c r="H478" s="22"/>
      <c r="I478" s="22"/>
      <c r="J478" s="22"/>
      <c r="K478" s="22"/>
      <c r="L478" s="22"/>
      <c r="M478" s="22"/>
      <c r="N478" s="22"/>
      <c r="O478" s="2" t="s">
        <v>875</v>
      </c>
      <c r="S478" s="222">
        <f t="shared" si="126"/>
        <v>0</v>
      </c>
      <c r="Y478" s="64"/>
      <c r="Z478" s="163">
        <f t="shared" si="127"/>
        <v>0</v>
      </c>
      <c r="AA478" s="163">
        <f t="shared" si="128"/>
        <v>0</v>
      </c>
      <c r="AB478" s="163">
        <f t="shared" si="129"/>
        <v>0</v>
      </c>
      <c r="AG478" s="163">
        <f t="shared" si="121"/>
        <v>0</v>
      </c>
      <c r="AH478" s="163">
        <f t="shared" si="122"/>
        <v>0</v>
      </c>
      <c r="AI478" s="163">
        <f t="shared" si="123"/>
        <v>0</v>
      </c>
      <c r="AK478" s="163">
        <f t="shared" si="125"/>
        <v>0</v>
      </c>
    </row>
    <row r="479" spans="1:37">
      <c r="A479" s="163">
        <f t="shared" si="124"/>
        <v>0</v>
      </c>
      <c r="B479" s="64">
        <v>2713</v>
      </c>
      <c r="C479" s="64" t="s">
        <v>12</v>
      </c>
      <c r="D479" s="64">
        <v>1</v>
      </c>
      <c r="E479" s="64">
        <v>3</v>
      </c>
      <c r="F479" s="71" t="s">
        <v>296</v>
      </c>
      <c r="G479" s="64"/>
      <c r="H479" s="22"/>
      <c r="I479" s="22"/>
      <c r="J479" s="22"/>
      <c r="K479" s="22"/>
      <c r="L479" s="22"/>
      <c r="M479" s="22"/>
      <c r="N479" s="22"/>
      <c r="O479" s="2" t="s">
        <v>875</v>
      </c>
      <c r="S479" s="222">
        <f t="shared" si="126"/>
        <v>0</v>
      </c>
      <c r="Y479" s="64"/>
      <c r="Z479" s="163">
        <f t="shared" si="127"/>
        <v>0</v>
      </c>
      <c r="AA479" s="163">
        <f t="shared" si="128"/>
        <v>0</v>
      </c>
      <c r="AB479" s="163">
        <f t="shared" si="129"/>
        <v>0</v>
      </c>
      <c r="AG479" s="163">
        <f t="shared" si="121"/>
        <v>0</v>
      </c>
      <c r="AH479" s="163">
        <f t="shared" si="122"/>
        <v>0</v>
      </c>
      <c r="AI479" s="163">
        <f t="shared" si="123"/>
        <v>0</v>
      </c>
      <c r="AK479" s="163">
        <f t="shared" si="125"/>
        <v>0</v>
      </c>
    </row>
    <row r="480" spans="1:37" ht="40.5">
      <c r="A480" s="163">
        <f t="shared" si="124"/>
        <v>0</v>
      </c>
      <c r="B480" s="64"/>
      <c r="C480" s="64"/>
      <c r="D480" s="64"/>
      <c r="E480" s="64"/>
      <c r="F480" s="71" t="s">
        <v>176</v>
      </c>
      <c r="G480" s="64"/>
      <c r="H480" s="22"/>
      <c r="I480" s="22"/>
      <c r="J480" s="22"/>
      <c r="K480" s="22"/>
      <c r="L480" s="22"/>
      <c r="M480" s="22"/>
      <c r="N480" s="22"/>
      <c r="O480" s="2" t="s">
        <v>875</v>
      </c>
      <c r="S480" s="222">
        <f t="shared" si="126"/>
        <v>0</v>
      </c>
      <c r="Y480" s="64"/>
      <c r="Z480" s="163">
        <f t="shared" si="127"/>
        <v>0</v>
      </c>
      <c r="AA480" s="163">
        <f t="shared" si="128"/>
        <v>0</v>
      </c>
      <c r="AB480" s="163">
        <f t="shared" si="129"/>
        <v>0</v>
      </c>
      <c r="AG480" s="163">
        <f t="shared" si="121"/>
        <v>0</v>
      </c>
      <c r="AH480" s="163">
        <f t="shared" si="122"/>
        <v>0</v>
      </c>
      <c r="AI480" s="163">
        <f t="shared" si="123"/>
        <v>0</v>
      </c>
      <c r="AK480" s="163">
        <f t="shared" si="125"/>
        <v>0</v>
      </c>
    </row>
    <row r="481" spans="1:37">
      <c r="A481" s="163">
        <f t="shared" si="124"/>
        <v>0</v>
      </c>
      <c r="B481" s="64"/>
      <c r="C481" s="64"/>
      <c r="D481" s="64"/>
      <c r="E481" s="64"/>
      <c r="F481" s="71" t="s">
        <v>177</v>
      </c>
      <c r="G481" s="64"/>
      <c r="H481" s="22"/>
      <c r="I481" s="22"/>
      <c r="J481" s="22"/>
      <c r="K481" s="22"/>
      <c r="L481" s="22"/>
      <c r="M481" s="22"/>
      <c r="N481" s="22"/>
      <c r="O481" s="2" t="s">
        <v>875</v>
      </c>
      <c r="S481" s="222">
        <f t="shared" si="126"/>
        <v>0</v>
      </c>
      <c r="Y481" s="64"/>
      <c r="Z481" s="163">
        <f t="shared" si="127"/>
        <v>0</v>
      </c>
      <c r="AA481" s="163">
        <f t="shared" si="128"/>
        <v>0</v>
      </c>
      <c r="AB481" s="163">
        <f t="shared" si="129"/>
        <v>0</v>
      </c>
      <c r="AG481" s="163">
        <f t="shared" si="121"/>
        <v>0</v>
      </c>
      <c r="AH481" s="163">
        <f t="shared" si="122"/>
        <v>0</v>
      </c>
      <c r="AI481" s="163">
        <f t="shared" si="123"/>
        <v>0</v>
      </c>
      <c r="AK481" s="163">
        <f t="shared" si="125"/>
        <v>0</v>
      </c>
    </row>
    <row r="482" spans="1:37">
      <c r="A482" s="163">
        <f t="shared" si="124"/>
        <v>0</v>
      </c>
      <c r="B482" s="64"/>
      <c r="C482" s="64"/>
      <c r="D482" s="64"/>
      <c r="E482" s="64"/>
      <c r="F482" s="71" t="s">
        <v>177</v>
      </c>
      <c r="G482" s="64"/>
      <c r="H482" s="22"/>
      <c r="I482" s="22"/>
      <c r="J482" s="22"/>
      <c r="K482" s="22"/>
      <c r="L482" s="22"/>
      <c r="M482" s="22"/>
      <c r="N482" s="22"/>
      <c r="O482" s="2" t="s">
        <v>875</v>
      </c>
      <c r="S482" s="222">
        <f t="shared" si="126"/>
        <v>0</v>
      </c>
      <c r="Y482" s="64"/>
      <c r="Z482" s="163">
        <f t="shared" si="127"/>
        <v>0</v>
      </c>
      <c r="AA482" s="163">
        <f t="shared" si="128"/>
        <v>0</v>
      </c>
      <c r="AB482" s="163">
        <f t="shared" si="129"/>
        <v>0</v>
      </c>
      <c r="AG482" s="163">
        <f t="shared" si="121"/>
        <v>0</v>
      </c>
      <c r="AH482" s="163">
        <f t="shared" si="122"/>
        <v>0</v>
      </c>
      <c r="AI482" s="163">
        <f t="shared" si="123"/>
        <v>0</v>
      </c>
      <c r="AK482" s="163">
        <f t="shared" si="125"/>
        <v>0</v>
      </c>
    </row>
    <row r="483" spans="1:37" ht="33.75" customHeight="1">
      <c r="A483" s="163">
        <f t="shared" si="124"/>
        <v>0</v>
      </c>
      <c r="B483" s="64">
        <v>2720</v>
      </c>
      <c r="C483" s="64" t="s">
        <v>12</v>
      </c>
      <c r="D483" s="64">
        <v>2</v>
      </c>
      <c r="E483" s="64">
        <v>0</v>
      </c>
      <c r="F483" s="71" t="s">
        <v>297</v>
      </c>
      <c r="G483" s="64"/>
      <c r="H483" s="22"/>
      <c r="I483" s="22"/>
      <c r="J483" s="22"/>
      <c r="K483" s="22"/>
      <c r="L483" s="22"/>
      <c r="M483" s="22"/>
      <c r="N483" s="22"/>
      <c r="O483" s="2" t="s">
        <v>875</v>
      </c>
      <c r="S483" s="222">
        <f t="shared" si="126"/>
        <v>0</v>
      </c>
      <c r="Y483" s="64"/>
      <c r="Z483" s="163">
        <f t="shared" si="127"/>
        <v>0</v>
      </c>
      <c r="AA483" s="163">
        <f t="shared" si="128"/>
        <v>0</v>
      </c>
      <c r="AB483" s="163">
        <f t="shared" si="129"/>
        <v>0</v>
      </c>
      <c r="AG483" s="163">
        <f t="shared" si="121"/>
        <v>0</v>
      </c>
      <c r="AH483" s="163">
        <f t="shared" si="122"/>
        <v>0</v>
      </c>
      <c r="AI483" s="163">
        <f t="shared" si="123"/>
        <v>0</v>
      </c>
      <c r="AK483" s="163">
        <f t="shared" si="125"/>
        <v>0</v>
      </c>
    </row>
    <row r="484" spans="1:37" ht="53.25" customHeight="1">
      <c r="A484" s="163">
        <f t="shared" si="124"/>
        <v>0</v>
      </c>
      <c r="B484" s="64"/>
      <c r="C484" s="64"/>
      <c r="D484" s="64"/>
      <c r="E484" s="64"/>
      <c r="F484" s="71" t="s">
        <v>155</v>
      </c>
      <c r="G484" s="64"/>
      <c r="H484" s="22"/>
      <c r="I484" s="22"/>
      <c r="J484" s="22"/>
      <c r="K484" s="22"/>
      <c r="L484" s="22"/>
      <c r="M484" s="22"/>
      <c r="N484" s="22"/>
      <c r="O484" s="2" t="s">
        <v>875</v>
      </c>
      <c r="S484" s="222">
        <f t="shared" si="126"/>
        <v>0</v>
      </c>
      <c r="Y484" s="64"/>
      <c r="Z484" s="163">
        <f t="shared" si="127"/>
        <v>0</v>
      </c>
      <c r="AA484" s="163">
        <f t="shared" si="128"/>
        <v>0</v>
      </c>
      <c r="AB484" s="163">
        <f t="shared" si="129"/>
        <v>0</v>
      </c>
      <c r="AG484" s="163">
        <f t="shared" si="121"/>
        <v>0</v>
      </c>
      <c r="AH484" s="163">
        <f t="shared" si="122"/>
        <v>0</v>
      </c>
      <c r="AI484" s="163">
        <f t="shared" si="123"/>
        <v>0</v>
      </c>
      <c r="AK484" s="163">
        <f t="shared" si="125"/>
        <v>0</v>
      </c>
    </row>
    <row r="485" spans="1:37">
      <c r="A485" s="163">
        <f t="shared" si="124"/>
        <v>0</v>
      </c>
      <c r="B485" s="64">
        <v>2721</v>
      </c>
      <c r="C485" s="64" t="s">
        <v>12</v>
      </c>
      <c r="D485" s="64">
        <v>2</v>
      </c>
      <c r="E485" s="64">
        <v>1</v>
      </c>
      <c r="F485" s="71" t="s">
        <v>298</v>
      </c>
      <c r="G485" s="64"/>
      <c r="H485" s="22"/>
      <c r="I485" s="22"/>
      <c r="J485" s="22"/>
      <c r="K485" s="22"/>
      <c r="L485" s="22"/>
      <c r="M485" s="22"/>
      <c r="N485" s="22"/>
      <c r="O485" s="2" t="s">
        <v>875</v>
      </c>
      <c r="S485" s="222">
        <f t="shared" si="126"/>
        <v>0</v>
      </c>
      <c r="Y485" s="64"/>
      <c r="Z485" s="163">
        <f t="shared" si="127"/>
        <v>0</v>
      </c>
      <c r="AA485" s="163">
        <f t="shared" si="128"/>
        <v>0</v>
      </c>
      <c r="AB485" s="163">
        <f t="shared" si="129"/>
        <v>0</v>
      </c>
      <c r="AG485" s="163">
        <f t="shared" si="121"/>
        <v>0</v>
      </c>
      <c r="AH485" s="163">
        <f t="shared" si="122"/>
        <v>0</v>
      </c>
      <c r="AI485" s="163">
        <f t="shared" si="123"/>
        <v>0</v>
      </c>
      <c r="AK485" s="163">
        <f t="shared" si="125"/>
        <v>0</v>
      </c>
    </row>
    <row r="486" spans="1:37" ht="40.5">
      <c r="A486" s="163">
        <f t="shared" si="124"/>
        <v>0</v>
      </c>
      <c r="B486" s="64"/>
      <c r="C486" s="64"/>
      <c r="D486" s="64"/>
      <c r="E486" s="64"/>
      <c r="F486" s="71" t="s">
        <v>176</v>
      </c>
      <c r="G486" s="64"/>
      <c r="H486" s="22"/>
      <c r="I486" s="22"/>
      <c r="J486" s="22"/>
      <c r="K486" s="22"/>
      <c r="L486" s="22"/>
      <c r="M486" s="22"/>
      <c r="N486" s="22"/>
      <c r="O486" s="2" t="s">
        <v>875</v>
      </c>
      <c r="S486" s="222">
        <f t="shared" si="126"/>
        <v>0</v>
      </c>
      <c r="Y486" s="64"/>
      <c r="Z486" s="163">
        <f t="shared" si="127"/>
        <v>0</v>
      </c>
      <c r="AA486" s="163">
        <f t="shared" si="128"/>
        <v>0</v>
      </c>
      <c r="AB486" s="163">
        <f t="shared" si="129"/>
        <v>0</v>
      </c>
      <c r="AG486" s="163">
        <f t="shared" si="121"/>
        <v>0</v>
      </c>
      <c r="AH486" s="163">
        <f t="shared" si="122"/>
        <v>0</v>
      </c>
      <c r="AI486" s="163">
        <f t="shared" si="123"/>
        <v>0</v>
      </c>
      <c r="AK486" s="163">
        <f t="shared" si="125"/>
        <v>0</v>
      </c>
    </row>
    <row r="487" spans="1:37">
      <c r="A487" s="163">
        <f t="shared" si="124"/>
        <v>0</v>
      </c>
      <c r="B487" s="64"/>
      <c r="C487" s="64"/>
      <c r="D487" s="64"/>
      <c r="E487" s="64"/>
      <c r="F487" s="71" t="s">
        <v>177</v>
      </c>
      <c r="G487" s="64"/>
      <c r="H487" s="22"/>
      <c r="I487" s="22"/>
      <c r="J487" s="22"/>
      <c r="K487" s="22"/>
      <c r="L487" s="22"/>
      <c r="M487" s="22"/>
      <c r="N487" s="22"/>
      <c r="O487" s="2" t="s">
        <v>875</v>
      </c>
      <c r="S487" s="222">
        <f t="shared" si="126"/>
        <v>0</v>
      </c>
      <c r="Y487" s="64"/>
      <c r="Z487" s="163">
        <f t="shared" si="127"/>
        <v>0</v>
      </c>
      <c r="AA487" s="163">
        <f t="shared" si="128"/>
        <v>0</v>
      </c>
      <c r="AB487" s="163">
        <f t="shared" si="129"/>
        <v>0</v>
      </c>
      <c r="AG487" s="163">
        <f t="shared" si="121"/>
        <v>0</v>
      </c>
      <c r="AH487" s="163">
        <f t="shared" si="122"/>
        <v>0</v>
      </c>
      <c r="AI487" s="163">
        <f t="shared" si="123"/>
        <v>0</v>
      </c>
      <c r="AK487" s="163">
        <f t="shared" si="125"/>
        <v>0</v>
      </c>
    </row>
    <row r="488" spans="1:37" ht="51.75" customHeight="1">
      <c r="A488" s="163">
        <f t="shared" si="124"/>
        <v>0</v>
      </c>
      <c r="B488" s="64"/>
      <c r="C488" s="64"/>
      <c r="D488" s="64"/>
      <c r="E488" s="64"/>
      <c r="F488" s="71" t="s">
        <v>177</v>
      </c>
      <c r="G488" s="64"/>
      <c r="H488" s="22"/>
      <c r="I488" s="22"/>
      <c r="J488" s="22"/>
      <c r="K488" s="22"/>
      <c r="L488" s="22"/>
      <c r="M488" s="22"/>
      <c r="N488" s="22"/>
      <c r="O488" s="2" t="s">
        <v>875</v>
      </c>
      <c r="S488" s="222">
        <f t="shared" si="126"/>
        <v>0</v>
      </c>
      <c r="Y488" s="64"/>
      <c r="Z488" s="163">
        <f t="shared" si="127"/>
        <v>0</v>
      </c>
      <c r="AA488" s="163">
        <f t="shared" si="128"/>
        <v>0</v>
      </c>
      <c r="AB488" s="163">
        <f t="shared" si="129"/>
        <v>0</v>
      </c>
      <c r="AG488" s="163">
        <f t="shared" si="121"/>
        <v>0</v>
      </c>
      <c r="AH488" s="163">
        <f t="shared" si="122"/>
        <v>0</v>
      </c>
      <c r="AI488" s="163">
        <f t="shared" si="123"/>
        <v>0</v>
      </c>
      <c r="AK488" s="163">
        <f t="shared" si="125"/>
        <v>0</v>
      </c>
    </row>
    <row r="489" spans="1:37">
      <c r="A489" s="163">
        <f t="shared" si="124"/>
        <v>0</v>
      </c>
      <c r="B489" s="64">
        <v>2722</v>
      </c>
      <c r="C489" s="64" t="s">
        <v>12</v>
      </c>
      <c r="D489" s="64">
        <v>2</v>
      </c>
      <c r="E489" s="64">
        <v>2</v>
      </c>
      <c r="F489" s="71" t="s">
        <v>299</v>
      </c>
      <c r="G489" s="64"/>
      <c r="H489" s="22"/>
      <c r="I489" s="22"/>
      <c r="J489" s="22"/>
      <c r="K489" s="22"/>
      <c r="L489" s="22"/>
      <c r="M489" s="22"/>
      <c r="N489" s="22"/>
      <c r="O489" s="2" t="s">
        <v>875</v>
      </c>
      <c r="S489" s="222">
        <f t="shared" si="126"/>
        <v>0</v>
      </c>
      <c r="Y489" s="64"/>
      <c r="Z489" s="163">
        <f t="shared" si="127"/>
        <v>0</v>
      </c>
      <c r="AA489" s="163">
        <f t="shared" si="128"/>
        <v>0</v>
      </c>
      <c r="AB489" s="163">
        <f t="shared" si="129"/>
        <v>0</v>
      </c>
      <c r="AG489" s="163">
        <f t="shared" si="121"/>
        <v>0</v>
      </c>
      <c r="AH489" s="163">
        <f t="shared" si="122"/>
        <v>0</v>
      </c>
      <c r="AI489" s="163">
        <f t="shared" si="123"/>
        <v>0</v>
      </c>
      <c r="AK489" s="163">
        <f t="shared" si="125"/>
        <v>0</v>
      </c>
    </row>
    <row r="490" spans="1:37" ht="40.5">
      <c r="A490" s="163">
        <f t="shared" si="124"/>
        <v>0</v>
      </c>
      <c r="B490" s="64"/>
      <c r="C490" s="64"/>
      <c r="D490" s="64"/>
      <c r="E490" s="64"/>
      <c r="F490" s="71" t="s">
        <v>176</v>
      </c>
      <c r="G490" s="64"/>
      <c r="H490" s="22"/>
      <c r="I490" s="22"/>
      <c r="J490" s="22"/>
      <c r="K490" s="22"/>
      <c r="L490" s="22"/>
      <c r="M490" s="22"/>
      <c r="N490" s="22"/>
      <c r="O490" s="2" t="s">
        <v>875</v>
      </c>
      <c r="S490" s="222">
        <f t="shared" si="126"/>
        <v>0</v>
      </c>
      <c r="Y490" s="64"/>
      <c r="Z490" s="163">
        <f t="shared" si="127"/>
        <v>0</v>
      </c>
      <c r="AA490" s="163">
        <f t="shared" si="128"/>
        <v>0</v>
      </c>
      <c r="AB490" s="163">
        <f t="shared" si="129"/>
        <v>0</v>
      </c>
      <c r="AG490" s="163">
        <f t="shared" si="121"/>
        <v>0</v>
      </c>
      <c r="AH490" s="163">
        <f t="shared" si="122"/>
        <v>0</v>
      </c>
      <c r="AI490" s="163">
        <f t="shared" si="123"/>
        <v>0</v>
      </c>
      <c r="AK490" s="163">
        <f t="shared" si="125"/>
        <v>0</v>
      </c>
    </row>
    <row r="491" spans="1:37">
      <c r="A491" s="163">
        <f t="shared" si="124"/>
        <v>0</v>
      </c>
      <c r="B491" s="64"/>
      <c r="C491" s="64"/>
      <c r="D491" s="64"/>
      <c r="E491" s="64"/>
      <c r="F491" s="71" t="s">
        <v>177</v>
      </c>
      <c r="G491" s="64"/>
      <c r="H491" s="22"/>
      <c r="I491" s="22"/>
      <c r="J491" s="22"/>
      <c r="K491" s="22"/>
      <c r="L491" s="22"/>
      <c r="M491" s="22"/>
      <c r="N491" s="22"/>
      <c r="O491" s="2" t="s">
        <v>875</v>
      </c>
      <c r="S491" s="222">
        <f t="shared" si="126"/>
        <v>0</v>
      </c>
      <c r="Y491" s="64"/>
      <c r="Z491" s="163">
        <f t="shared" si="127"/>
        <v>0</v>
      </c>
      <c r="AA491" s="163">
        <f t="shared" si="128"/>
        <v>0</v>
      </c>
      <c r="AB491" s="163">
        <f t="shared" si="129"/>
        <v>0</v>
      </c>
      <c r="AG491" s="163">
        <f t="shared" si="121"/>
        <v>0</v>
      </c>
      <c r="AH491" s="163">
        <f t="shared" si="122"/>
        <v>0</v>
      </c>
      <c r="AI491" s="163">
        <f t="shared" si="123"/>
        <v>0</v>
      </c>
      <c r="AK491" s="163">
        <f t="shared" si="125"/>
        <v>0</v>
      </c>
    </row>
    <row r="492" spans="1:37" ht="53.25" customHeight="1">
      <c r="A492" s="163">
        <f t="shared" si="124"/>
        <v>0</v>
      </c>
      <c r="B492" s="64"/>
      <c r="C492" s="64"/>
      <c r="D492" s="64"/>
      <c r="E492" s="64"/>
      <c r="F492" s="71" t="s">
        <v>177</v>
      </c>
      <c r="G492" s="64"/>
      <c r="H492" s="22"/>
      <c r="I492" s="22"/>
      <c r="J492" s="22"/>
      <c r="K492" s="22"/>
      <c r="L492" s="22"/>
      <c r="M492" s="22"/>
      <c r="N492" s="22"/>
      <c r="O492" s="2" t="s">
        <v>875</v>
      </c>
      <c r="S492" s="222">
        <f t="shared" si="126"/>
        <v>0</v>
      </c>
      <c r="Y492" s="64"/>
      <c r="Z492" s="163">
        <f t="shared" si="127"/>
        <v>0</v>
      </c>
      <c r="AA492" s="163">
        <f t="shared" si="128"/>
        <v>0</v>
      </c>
      <c r="AB492" s="163">
        <f t="shared" si="129"/>
        <v>0</v>
      </c>
      <c r="AG492" s="163">
        <f t="shared" si="121"/>
        <v>0</v>
      </c>
      <c r="AH492" s="163">
        <f t="shared" si="122"/>
        <v>0</v>
      </c>
      <c r="AI492" s="163">
        <f t="shared" si="123"/>
        <v>0</v>
      </c>
      <c r="AK492" s="163">
        <f t="shared" si="125"/>
        <v>0</v>
      </c>
    </row>
    <row r="493" spans="1:37">
      <c r="A493" s="163">
        <f t="shared" si="124"/>
        <v>0</v>
      </c>
      <c r="B493" s="64">
        <v>2723</v>
      </c>
      <c r="C493" s="64" t="s">
        <v>12</v>
      </c>
      <c r="D493" s="64">
        <v>2</v>
      </c>
      <c r="E493" s="64">
        <v>3</v>
      </c>
      <c r="F493" s="71" t="s">
        <v>300</v>
      </c>
      <c r="G493" s="64"/>
      <c r="H493" s="22"/>
      <c r="I493" s="22"/>
      <c r="J493" s="22"/>
      <c r="K493" s="22"/>
      <c r="L493" s="22"/>
      <c r="M493" s="22"/>
      <c r="N493" s="22"/>
      <c r="O493" s="2" t="s">
        <v>875</v>
      </c>
      <c r="S493" s="222">
        <f t="shared" si="126"/>
        <v>0</v>
      </c>
      <c r="Y493" s="64"/>
      <c r="Z493" s="163">
        <f t="shared" si="127"/>
        <v>0</v>
      </c>
      <c r="AA493" s="163">
        <f t="shared" si="128"/>
        <v>0</v>
      </c>
      <c r="AB493" s="163">
        <f t="shared" si="129"/>
        <v>0</v>
      </c>
      <c r="AG493" s="163">
        <f t="shared" si="121"/>
        <v>0</v>
      </c>
      <c r="AH493" s="163">
        <f t="shared" si="122"/>
        <v>0</v>
      </c>
      <c r="AI493" s="163">
        <f t="shared" si="123"/>
        <v>0</v>
      </c>
      <c r="AK493" s="163">
        <f t="shared" si="125"/>
        <v>0</v>
      </c>
    </row>
    <row r="494" spans="1:37" ht="40.5">
      <c r="A494" s="163">
        <f t="shared" si="124"/>
        <v>0</v>
      </c>
      <c r="B494" s="64"/>
      <c r="C494" s="64"/>
      <c r="D494" s="64"/>
      <c r="E494" s="64"/>
      <c r="F494" s="71" t="s">
        <v>176</v>
      </c>
      <c r="G494" s="64"/>
      <c r="H494" s="22"/>
      <c r="I494" s="22"/>
      <c r="J494" s="22"/>
      <c r="K494" s="22"/>
      <c r="L494" s="22"/>
      <c r="M494" s="22"/>
      <c r="N494" s="22"/>
      <c r="O494" s="2" t="s">
        <v>875</v>
      </c>
      <c r="S494" s="222">
        <f t="shared" si="126"/>
        <v>0</v>
      </c>
      <c r="Y494" s="64"/>
      <c r="Z494" s="163">
        <f t="shared" si="127"/>
        <v>0</v>
      </c>
      <c r="AA494" s="163">
        <f t="shared" si="128"/>
        <v>0</v>
      </c>
      <c r="AB494" s="163">
        <f t="shared" si="129"/>
        <v>0</v>
      </c>
      <c r="AG494" s="163">
        <f t="shared" si="121"/>
        <v>0</v>
      </c>
      <c r="AH494" s="163">
        <f t="shared" si="122"/>
        <v>0</v>
      </c>
      <c r="AI494" s="163">
        <f t="shared" si="123"/>
        <v>0</v>
      </c>
      <c r="AK494" s="163">
        <f t="shared" si="125"/>
        <v>0</v>
      </c>
    </row>
    <row r="495" spans="1:37">
      <c r="A495" s="163">
        <f t="shared" si="124"/>
        <v>0</v>
      </c>
      <c r="B495" s="64"/>
      <c r="C495" s="64"/>
      <c r="D495" s="64"/>
      <c r="E495" s="64"/>
      <c r="F495" s="71" t="s">
        <v>177</v>
      </c>
      <c r="G495" s="64"/>
      <c r="H495" s="22"/>
      <c r="I495" s="22"/>
      <c r="J495" s="22"/>
      <c r="K495" s="22"/>
      <c r="L495" s="22"/>
      <c r="M495" s="22"/>
      <c r="N495" s="22"/>
      <c r="O495" s="2" t="s">
        <v>875</v>
      </c>
      <c r="S495" s="222">
        <f t="shared" si="126"/>
        <v>0</v>
      </c>
      <c r="Y495" s="64"/>
      <c r="Z495" s="163">
        <f t="shared" si="127"/>
        <v>0</v>
      </c>
      <c r="AA495" s="163">
        <f t="shared" si="128"/>
        <v>0</v>
      </c>
      <c r="AB495" s="163">
        <f t="shared" si="129"/>
        <v>0</v>
      </c>
      <c r="AG495" s="163">
        <f t="shared" si="121"/>
        <v>0</v>
      </c>
      <c r="AH495" s="163">
        <f t="shared" si="122"/>
        <v>0</v>
      </c>
      <c r="AI495" s="163">
        <f t="shared" si="123"/>
        <v>0</v>
      </c>
      <c r="AK495" s="163">
        <f t="shared" si="125"/>
        <v>0</v>
      </c>
    </row>
    <row r="496" spans="1:37" ht="54.75" customHeight="1">
      <c r="A496" s="163">
        <f t="shared" si="124"/>
        <v>0</v>
      </c>
      <c r="B496" s="64"/>
      <c r="C496" s="64"/>
      <c r="D496" s="64"/>
      <c r="E496" s="64"/>
      <c r="F496" s="71" t="s">
        <v>177</v>
      </c>
      <c r="G496" s="64"/>
      <c r="H496" s="22"/>
      <c r="I496" s="22"/>
      <c r="J496" s="22"/>
      <c r="K496" s="22"/>
      <c r="L496" s="22"/>
      <c r="M496" s="22"/>
      <c r="N496" s="22"/>
      <c r="O496" s="2" t="s">
        <v>875</v>
      </c>
      <c r="S496" s="222">
        <f t="shared" si="126"/>
        <v>0</v>
      </c>
      <c r="Y496" s="64"/>
      <c r="Z496" s="163">
        <f t="shared" si="127"/>
        <v>0</v>
      </c>
      <c r="AA496" s="163">
        <f t="shared" si="128"/>
        <v>0</v>
      </c>
      <c r="AB496" s="163">
        <f t="shared" si="129"/>
        <v>0</v>
      </c>
      <c r="AG496" s="163">
        <f t="shared" si="121"/>
        <v>0</v>
      </c>
      <c r="AH496" s="163">
        <f t="shared" si="122"/>
        <v>0</v>
      </c>
      <c r="AI496" s="163">
        <f t="shared" si="123"/>
        <v>0</v>
      </c>
      <c r="AK496" s="163">
        <f t="shared" si="125"/>
        <v>0</v>
      </c>
    </row>
    <row r="497" spans="1:37">
      <c r="A497" s="163">
        <f t="shared" si="124"/>
        <v>0</v>
      </c>
      <c r="B497" s="64">
        <v>2724</v>
      </c>
      <c r="C497" s="64" t="s">
        <v>12</v>
      </c>
      <c r="D497" s="64">
        <v>2</v>
      </c>
      <c r="E497" s="64">
        <v>4</v>
      </c>
      <c r="F497" s="71" t="s">
        <v>301</v>
      </c>
      <c r="G497" s="64"/>
      <c r="H497" s="22"/>
      <c r="I497" s="22"/>
      <c r="J497" s="22"/>
      <c r="K497" s="22"/>
      <c r="L497" s="22"/>
      <c r="M497" s="22"/>
      <c r="N497" s="22"/>
      <c r="O497" s="2" t="s">
        <v>875</v>
      </c>
      <c r="S497" s="222">
        <f t="shared" si="126"/>
        <v>0</v>
      </c>
      <c r="Y497" s="64"/>
      <c r="Z497" s="163">
        <f t="shared" si="127"/>
        <v>0</v>
      </c>
      <c r="AA497" s="163">
        <f t="shared" si="128"/>
        <v>0</v>
      </c>
      <c r="AB497" s="163">
        <f t="shared" si="129"/>
        <v>0</v>
      </c>
      <c r="AG497" s="163">
        <f t="shared" si="121"/>
        <v>0</v>
      </c>
      <c r="AH497" s="163">
        <f t="shared" si="122"/>
        <v>0</v>
      </c>
      <c r="AI497" s="163">
        <f t="shared" si="123"/>
        <v>0</v>
      </c>
      <c r="AK497" s="163">
        <f t="shared" si="125"/>
        <v>0</v>
      </c>
    </row>
    <row r="498" spans="1:37" ht="40.5">
      <c r="A498" s="163">
        <f t="shared" si="124"/>
        <v>0</v>
      </c>
      <c r="B498" s="64"/>
      <c r="C498" s="64"/>
      <c r="D498" s="64"/>
      <c r="E498" s="64"/>
      <c r="F498" s="71" t="s">
        <v>176</v>
      </c>
      <c r="G498" s="64"/>
      <c r="H498" s="22"/>
      <c r="I498" s="22"/>
      <c r="J498" s="22"/>
      <c r="K498" s="22"/>
      <c r="L498" s="22"/>
      <c r="M498" s="22"/>
      <c r="N498" s="22"/>
      <c r="O498" s="2" t="s">
        <v>875</v>
      </c>
      <c r="S498" s="222">
        <f t="shared" si="126"/>
        <v>0</v>
      </c>
      <c r="Y498" s="64"/>
      <c r="Z498" s="163">
        <f t="shared" si="127"/>
        <v>0</v>
      </c>
      <c r="AA498" s="163">
        <f t="shared" si="128"/>
        <v>0</v>
      </c>
      <c r="AB498" s="163">
        <f t="shared" si="129"/>
        <v>0</v>
      </c>
      <c r="AG498" s="163">
        <f t="shared" si="121"/>
        <v>0</v>
      </c>
      <c r="AH498" s="163">
        <f t="shared" si="122"/>
        <v>0</v>
      </c>
      <c r="AI498" s="163">
        <f t="shared" si="123"/>
        <v>0</v>
      </c>
      <c r="AK498" s="163">
        <f t="shared" si="125"/>
        <v>0</v>
      </c>
    </row>
    <row r="499" spans="1:37">
      <c r="A499" s="163">
        <f t="shared" si="124"/>
        <v>0</v>
      </c>
      <c r="B499" s="64"/>
      <c r="C499" s="64"/>
      <c r="D499" s="64"/>
      <c r="E499" s="64"/>
      <c r="F499" s="71" t="s">
        <v>177</v>
      </c>
      <c r="G499" s="64"/>
      <c r="H499" s="22"/>
      <c r="I499" s="22"/>
      <c r="J499" s="22"/>
      <c r="K499" s="22"/>
      <c r="L499" s="22"/>
      <c r="M499" s="22"/>
      <c r="N499" s="22"/>
      <c r="O499" s="2" t="s">
        <v>875</v>
      </c>
      <c r="S499" s="222">
        <f t="shared" si="126"/>
        <v>0</v>
      </c>
      <c r="Y499" s="64"/>
      <c r="Z499" s="163">
        <f t="shared" si="127"/>
        <v>0</v>
      </c>
      <c r="AA499" s="163">
        <f t="shared" si="128"/>
        <v>0</v>
      </c>
      <c r="AB499" s="163">
        <f t="shared" si="129"/>
        <v>0</v>
      </c>
      <c r="AG499" s="163">
        <f t="shared" si="121"/>
        <v>0</v>
      </c>
      <c r="AH499" s="163">
        <f t="shared" si="122"/>
        <v>0</v>
      </c>
      <c r="AI499" s="163">
        <f t="shared" si="123"/>
        <v>0</v>
      </c>
      <c r="AK499" s="163">
        <f t="shared" si="125"/>
        <v>0</v>
      </c>
    </row>
    <row r="500" spans="1:37">
      <c r="A500" s="163">
        <f t="shared" si="124"/>
        <v>0</v>
      </c>
      <c r="B500" s="64"/>
      <c r="C500" s="64"/>
      <c r="D500" s="64"/>
      <c r="E500" s="64"/>
      <c r="F500" s="71" t="s">
        <v>177</v>
      </c>
      <c r="G500" s="64"/>
      <c r="H500" s="22"/>
      <c r="I500" s="22"/>
      <c r="J500" s="22"/>
      <c r="K500" s="22"/>
      <c r="L500" s="22"/>
      <c r="M500" s="22"/>
      <c r="N500" s="22"/>
      <c r="O500" s="2" t="s">
        <v>875</v>
      </c>
      <c r="S500" s="222">
        <f t="shared" si="126"/>
        <v>0</v>
      </c>
      <c r="Y500" s="64"/>
      <c r="Z500" s="163">
        <f t="shared" si="127"/>
        <v>0</v>
      </c>
      <c r="AA500" s="163">
        <f t="shared" si="128"/>
        <v>0</v>
      </c>
      <c r="AB500" s="163">
        <f t="shared" si="129"/>
        <v>0</v>
      </c>
      <c r="AG500" s="163">
        <f t="shared" si="121"/>
        <v>0</v>
      </c>
      <c r="AH500" s="163">
        <f t="shared" si="122"/>
        <v>0</v>
      </c>
      <c r="AI500" s="163">
        <f t="shared" si="123"/>
        <v>0</v>
      </c>
      <c r="AK500" s="163">
        <f t="shared" si="125"/>
        <v>0</v>
      </c>
    </row>
    <row r="501" spans="1:37" ht="40.5" customHeight="1">
      <c r="A501" s="163">
        <f t="shared" si="124"/>
        <v>0</v>
      </c>
      <c r="B501" s="64">
        <v>2730</v>
      </c>
      <c r="C501" s="64" t="s">
        <v>12</v>
      </c>
      <c r="D501" s="64">
        <v>3</v>
      </c>
      <c r="E501" s="64">
        <v>0</v>
      </c>
      <c r="F501" s="71" t="s">
        <v>302</v>
      </c>
      <c r="G501" s="64"/>
      <c r="H501" s="22"/>
      <c r="I501" s="22"/>
      <c r="J501" s="22"/>
      <c r="K501" s="22"/>
      <c r="L501" s="22"/>
      <c r="M501" s="22"/>
      <c r="N501" s="22"/>
      <c r="O501" s="2" t="s">
        <v>875</v>
      </c>
      <c r="S501" s="222">
        <f t="shared" si="126"/>
        <v>0</v>
      </c>
      <c r="Y501" s="64"/>
      <c r="Z501" s="163">
        <f t="shared" si="127"/>
        <v>0</v>
      </c>
      <c r="AA501" s="163">
        <f t="shared" si="128"/>
        <v>0</v>
      </c>
      <c r="AB501" s="163">
        <f t="shared" si="129"/>
        <v>0</v>
      </c>
      <c r="AG501" s="163">
        <f t="shared" si="121"/>
        <v>0</v>
      </c>
      <c r="AH501" s="163">
        <f t="shared" si="122"/>
        <v>0</v>
      </c>
      <c r="AI501" s="163">
        <f t="shared" si="123"/>
        <v>0</v>
      </c>
      <c r="AK501" s="163">
        <f t="shared" si="125"/>
        <v>0</v>
      </c>
    </row>
    <row r="502" spans="1:37" ht="52.5" customHeight="1">
      <c r="A502" s="163">
        <f t="shared" si="124"/>
        <v>0</v>
      </c>
      <c r="B502" s="64"/>
      <c r="C502" s="64"/>
      <c r="D502" s="64"/>
      <c r="E502" s="64"/>
      <c r="F502" s="71" t="s">
        <v>155</v>
      </c>
      <c r="G502" s="64"/>
      <c r="H502" s="22"/>
      <c r="I502" s="22"/>
      <c r="J502" s="22"/>
      <c r="K502" s="22"/>
      <c r="L502" s="22"/>
      <c r="M502" s="22"/>
      <c r="N502" s="22"/>
      <c r="O502" s="2" t="s">
        <v>875</v>
      </c>
      <c r="S502" s="222">
        <f t="shared" si="126"/>
        <v>0</v>
      </c>
      <c r="Y502" s="64"/>
      <c r="Z502" s="163">
        <f t="shared" si="127"/>
        <v>0</v>
      </c>
      <c r="AA502" s="163">
        <f t="shared" si="128"/>
        <v>0</v>
      </c>
      <c r="AB502" s="163">
        <f t="shared" si="129"/>
        <v>0</v>
      </c>
      <c r="AG502" s="163">
        <f t="shared" si="121"/>
        <v>0</v>
      </c>
      <c r="AH502" s="163">
        <f t="shared" si="122"/>
        <v>0</v>
      </c>
      <c r="AI502" s="163">
        <f t="shared" si="123"/>
        <v>0</v>
      </c>
      <c r="AK502" s="163">
        <f t="shared" si="125"/>
        <v>0</v>
      </c>
    </row>
    <row r="503" spans="1:37" ht="27">
      <c r="A503" s="163">
        <f t="shared" si="124"/>
        <v>0</v>
      </c>
      <c r="B503" s="64">
        <v>2731</v>
      </c>
      <c r="C503" s="64" t="s">
        <v>12</v>
      </c>
      <c r="D503" s="64">
        <v>3</v>
      </c>
      <c r="E503" s="64">
        <v>1</v>
      </c>
      <c r="F503" s="71" t="s">
        <v>303</v>
      </c>
      <c r="G503" s="64"/>
      <c r="H503" s="22"/>
      <c r="I503" s="22"/>
      <c r="J503" s="22"/>
      <c r="K503" s="22"/>
      <c r="L503" s="22"/>
      <c r="M503" s="22"/>
      <c r="N503" s="22"/>
      <c r="O503" s="2" t="s">
        <v>875</v>
      </c>
      <c r="S503" s="222">
        <f t="shared" si="126"/>
        <v>0</v>
      </c>
      <c r="Y503" s="64"/>
      <c r="Z503" s="163">
        <f t="shared" si="127"/>
        <v>0</v>
      </c>
      <c r="AA503" s="163">
        <f t="shared" si="128"/>
        <v>0</v>
      </c>
      <c r="AB503" s="163">
        <f t="shared" si="129"/>
        <v>0</v>
      </c>
      <c r="AG503" s="163">
        <f t="shared" si="121"/>
        <v>0</v>
      </c>
      <c r="AH503" s="163">
        <f t="shared" si="122"/>
        <v>0</v>
      </c>
      <c r="AI503" s="163">
        <f t="shared" si="123"/>
        <v>0</v>
      </c>
      <c r="AK503" s="163">
        <f t="shared" si="125"/>
        <v>0</v>
      </c>
    </row>
    <row r="504" spans="1:37" ht="40.5">
      <c r="A504" s="163">
        <f t="shared" si="124"/>
        <v>0</v>
      </c>
      <c r="B504" s="64"/>
      <c r="C504" s="64"/>
      <c r="D504" s="64"/>
      <c r="E504" s="64"/>
      <c r="F504" s="71" t="s">
        <v>176</v>
      </c>
      <c r="G504" s="64"/>
      <c r="H504" s="22"/>
      <c r="I504" s="22"/>
      <c r="J504" s="22"/>
      <c r="K504" s="22"/>
      <c r="L504" s="22"/>
      <c r="M504" s="22"/>
      <c r="N504" s="22"/>
      <c r="O504" s="2" t="s">
        <v>875</v>
      </c>
      <c r="S504" s="222">
        <f t="shared" si="126"/>
        <v>0</v>
      </c>
      <c r="Y504" s="64"/>
      <c r="Z504" s="163">
        <f t="shared" si="127"/>
        <v>0</v>
      </c>
      <c r="AA504" s="163">
        <f t="shared" si="128"/>
        <v>0</v>
      </c>
      <c r="AB504" s="163">
        <f t="shared" si="129"/>
        <v>0</v>
      </c>
      <c r="AG504" s="163">
        <f t="shared" si="121"/>
        <v>0</v>
      </c>
      <c r="AH504" s="163">
        <f t="shared" si="122"/>
        <v>0</v>
      </c>
      <c r="AI504" s="163">
        <f t="shared" si="123"/>
        <v>0</v>
      </c>
      <c r="AK504" s="163">
        <f t="shared" si="125"/>
        <v>0</v>
      </c>
    </row>
    <row r="505" spans="1:37" ht="37.5" customHeight="1">
      <c r="A505" s="163">
        <f t="shared" si="124"/>
        <v>0</v>
      </c>
      <c r="B505" s="64"/>
      <c r="C505" s="64"/>
      <c r="D505" s="64"/>
      <c r="E505" s="64"/>
      <c r="F505" s="71" t="s">
        <v>177</v>
      </c>
      <c r="G505" s="64"/>
      <c r="H505" s="22"/>
      <c r="I505" s="22"/>
      <c r="J505" s="22"/>
      <c r="K505" s="22"/>
      <c r="L505" s="22"/>
      <c r="M505" s="22"/>
      <c r="N505" s="22"/>
      <c r="O505" s="2" t="s">
        <v>875</v>
      </c>
      <c r="S505" s="222">
        <f t="shared" si="126"/>
        <v>0</v>
      </c>
      <c r="Y505" s="64"/>
      <c r="Z505" s="163">
        <f t="shared" si="127"/>
        <v>0</v>
      </c>
      <c r="AA505" s="163">
        <f t="shared" si="128"/>
        <v>0</v>
      </c>
      <c r="AB505" s="163">
        <f t="shared" si="129"/>
        <v>0</v>
      </c>
      <c r="AG505" s="163">
        <f t="shared" si="121"/>
        <v>0</v>
      </c>
      <c r="AH505" s="163">
        <f t="shared" si="122"/>
        <v>0</v>
      </c>
      <c r="AI505" s="163">
        <f t="shared" si="123"/>
        <v>0</v>
      </c>
      <c r="AK505" s="163">
        <f t="shared" si="125"/>
        <v>0</v>
      </c>
    </row>
    <row r="506" spans="1:37" ht="57" customHeight="1">
      <c r="A506" s="163">
        <f t="shared" si="124"/>
        <v>0</v>
      </c>
      <c r="B506" s="64"/>
      <c r="C506" s="64"/>
      <c r="D506" s="64"/>
      <c r="E506" s="64"/>
      <c r="F506" s="71" t="s">
        <v>177</v>
      </c>
      <c r="G506" s="64"/>
      <c r="H506" s="22"/>
      <c r="I506" s="22"/>
      <c r="J506" s="22"/>
      <c r="K506" s="22"/>
      <c r="L506" s="22"/>
      <c r="M506" s="22"/>
      <c r="N506" s="22"/>
      <c r="O506" s="2" t="s">
        <v>875</v>
      </c>
      <c r="S506" s="222">
        <f t="shared" si="126"/>
        <v>0</v>
      </c>
      <c r="Y506" s="64"/>
      <c r="Z506" s="163">
        <f t="shared" si="127"/>
        <v>0</v>
      </c>
      <c r="AA506" s="163">
        <f t="shared" si="128"/>
        <v>0</v>
      </c>
      <c r="AB506" s="163">
        <f t="shared" si="129"/>
        <v>0</v>
      </c>
      <c r="AG506" s="163">
        <f t="shared" si="121"/>
        <v>0</v>
      </c>
      <c r="AH506" s="163">
        <f t="shared" si="122"/>
        <v>0</v>
      </c>
      <c r="AI506" s="163">
        <f t="shared" si="123"/>
        <v>0</v>
      </c>
      <c r="AK506" s="163">
        <f t="shared" si="125"/>
        <v>0</v>
      </c>
    </row>
    <row r="507" spans="1:37" ht="27">
      <c r="A507" s="163">
        <f t="shared" si="124"/>
        <v>0</v>
      </c>
      <c r="B507" s="64">
        <v>2732</v>
      </c>
      <c r="C507" s="64" t="s">
        <v>12</v>
      </c>
      <c r="D507" s="64">
        <v>3</v>
      </c>
      <c r="E507" s="64">
        <v>2</v>
      </c>
      <c r="F507" s="71" t="s">
        <v>304</v>
      </c>
      <c r="G507" s="64"/>
      <c r="H507" s="22"/>
      <c r="I507" s="22"/>
      <c r="J507" s="22"/>
      <c r="K507" s="22"/>
      <c r="L507" s="22"/>
      <c r="M507" s="22"/>
      <c r="N507" s="22"/>
      <c r="O507" s="2" t="s">
        <v>875</v>
      </c>
      <c r="S507" s="222">
        <f t="shared" si="126"/>
        <v>0</v>
      </c>
      <c r="Y507" s="64"/>
      <c r="Z507" s="163">
        <f t="shared" si="127"/>
        <v>0</v>
      </c>
      <c r="AA507" s="163">
        <f t="shared" si="128"/>
        <v>0</v>
      </c>
      <c r="AB507" s="163">
        <f t="shared" si="129"/>
        <v>0</v>
      </c>
      <c r="AG507" s="163">
        <f t="shared" si="121"/>
        <v>0</v>
      </c>
      <c r="AH507" s="163">
        <f t="shared" si="122"/>
        <v>0</v>
      </c>
      <c r="AI507" s="163">
        <f t="shared" si="123"/>
        <v>0</v>
      </c>
      <c r="AK507" s="163">
        <f t="shared" si="125"/>
        <v>0</v>
      </c>
    </row>
    <row r="508" spans="1:37" ht="40.5">
      <c r="A508" s="163">
        <f t="shared" si="124"/>
        <v>0</v>
      </c>
      <c r="B508" s="64"/>
      <c r="C508" s="64"/>
      <c r="D508" s="64"/>
      <c r="E508" s="64"/>
      <c r="F508" s="71" t="s">
        <v>176</v>
      </c>
      <c r="G508" s="64"/>
      <c r="H508" s="22"/>
      <c r="I508" s="22"/>
      <c r="J508" s="22"/>
      <c r="K508" s="22"/>
      <c r="L508" s="22"/>
      <c r="M508" s="22"/>
      <c r="N508" s="22"/>
      <c r="O508" s="2" t="s">
        <v>875</v>
      </c>
      <c r="S508" s="222">
        <f t="shared" si="126"/>
        <v>0</v>
      </c>
      <c r="Y508" s="64"/>
      <c r="Z508" s="163">
        <f t="shared" si="127"/>
        <v>0</v>
      </c>
      <c r="AA508" s="163">
        <f t="shared" si="128"/>
        <v>0</v>
      </c>
      <c r="AB508" s="163">
        <f t="shared" si="129"/>
        <v>0</v>
      </c>
      <c r="AG508" s="163">
        <f t="shared" si="121"/>
        <v>0</v>
      </c>
      <c r="AH508" s="163">
        <f t="shared" si="122"/>
        <v>0</v>
      </c>
      <c r="AI508" s="163">
        <f t="shared" si="123"/>
        <v>0</v>
      </c>
      <c r="AK508" s="163">
        <f t="shared" si="125"/>
        <v>0</v>
      </c>
    </row>
    <row r="509" spans="1:37" ht="33.75" customHeight="1">
      <c r="A509" s="163">
        <f t="shared" si="124"/>
        <v>0</v>
      </c>
      <c r="B509" s="64"/>
      <c r="C509" s="64"/>
      <c r="D509" s="64"/>
      <c r="E509" s="64"/>
      <c r="F509" s="71" t="s">
        <v>177</v>
      </c>
      <c r="G509" s="64"/>
      <c r="H509" s="22"/>
      <c r="I509" s="22"/>
      <c r="J509" s="22"/>
      <c r="K509" s="22"/>
      <c r="L509" s="22"/>
      <c r="M509" s="22"/>
      <c r="N509" s="22"/>
      <c r="O509" s="2" t="s">
        <v>875</v>
      </c>
      <c r="S509" s="222">
        <f t="shared" si="126"/>
        <v>0</v>
      </c>
      <c r="Y509" s="64"/>
      <c r="Z509" s="163">
        <f t="shared" si="127"/>
        <v>0</v>
      </c>
      <c r="AA509" s="163">
        <f t="shared" si="128"/>
        <v>0</v>
      </c>
      <c r="AB509" s="163">
        <f t="shared" si="129"/>
        <v>0</v>
      </c>
      <c r="AG509" s="163">
        <f t="shared" si="121"/>
        <v>0</v>
      </c>
      <c r="AH509" s="163">
        <f t="shared" si="122"/>
        <v>0</v>
      </c>
      <c r="AI509" s="163">
        <f t="shared" si="123"/>
        <v>0</v>
      </c>
      <c r="AK509" s="163">
        <f t="shared" si="125"/>
        <v>0</v>
      </c>
    </row>
    <row r="510" spans="1:37" ht="53.25" customHeight="1">
      <c r="A510" s="163">
        <f t="shared" si="124"/>
        <v>0</v>
      </c>
      <c r="B510" s="64"/>
      <c r="C510" s="64"/>
      <c r="D510" s="64"/>
      <c r="E510" s="64"/>
      <c r="F510" s="71" t="s">
        <v>177</v>
      </c>
      <c r="G510" s="64"/>
      <c r="H510" s="22"/>
      <c r="I510" s="22"/>
      <c r="J510" s="22"/>
      <c r="K510" s="22"/>
      <c r="L510" s="22"/>
      <c r="M510" s="22"/>
      <c r="N510" s="22"/>
      <c r="O510" s="2" t="s">
        <v>875</v>
      </c>
      <c r="S510" s="222">
        <f t="shared" si="126"/>
        <v>0</v>
      </c>
      <c r="Y510" s="64"/>
      <c r="Z510" s="163">
        <f t="shared" si="127"/>
        <v>0</v>
      </c>
      <c r="AA510" s="163">
        <f t="shared" si="128"/>
        <v>0</v>
      </c>
      <c r="AB510" s="163">
        <f t="shared" si="129"/>
        <v>0</v>
      </c>
      <c r="AG510" s="163">
        <f t="shared" si="121"/>
        <v>0</v>
      </c>
      <c r="AH510" s="163">
        <f t="shared" si="122"/>
        <v>0</v>
      </c>
      <c r="AI510" s="163">
        <f t="shared" si="123"/>
        <v>0</v>
      </c>
      <c r="AK510" s="163">
        <f t="shared" si="125"/>
        <v>0</v>
      </c>
    </row>
    <row r="511" spans="1:37" ht="27">
      <c r="A511" s="163">
        <f t="shared" si="124"/>
        <v>0</v>
      </c>
      <c r="B511" s="64">
        <v>2733</v>
      </c>
      <c r="C511" s="64" t="s">
        <v>12</v>
      </c>
      <c r="D511" s="64">
        <v>3</v>
      </c>
      <c r="E511" s="64">
        <v>3</v>
      </c>
      <c r="F511" s="71" t="s">
        <v>305</v>
      </c>
      <c r="G511" s="64"/>
      <c r="H511" s="22"/>
      <c r="I511" s="22"/>
      <c r="J511" s="22"/>
      <c r="K511" s="22"/>
      <c r="L511" s="22"/>
      <c r="M511" s="22"/>
      <c r="N511" s="22"/>
      <c r="O511" s="2" t="s">
        <v>875</v>
      </c>
      <c r="S511" s="222">
        <f t="shared" si="126"/>
        <v>0</v>
      </c>
      <c r="Y511" s="64"/>
      <c r="Z511" s="163">
        <f t="shared" si="127"/>
        <v>0</v>
      </c>
      <c r="AA511" s="163">
        <f t="shared" si="128"/>
        <v>0</v>
      </c>
      <c r="AB511" s="163">
        <f t="shared" si="129"/>
        <v>0</v>
      </c>
      <c r="AG511" s="163">
        <f t="shared" si="121"/>
        <v>0</v>
      </c>
      <c r="AH511" s="163">
        <f t="shared" si="122"/>
        <v>0</v>
      </c>
      <c r="AI511" s="163">
        <f t="shared" si="123"/>
        <v>0</v>
      </c>
      <c r="AK511" s="163">
        <f t="shared" si="125"/>
        <v>0</v>
      </c>
    </row>
    <row r="512" spans="1:37" ht="40.5">
      <c r="A512" s="163">
        <f t="shared" si="124"/>
        <v>0</v>
      </c>
      <c r="B512" s="64"/>
      <c r="C512" s="64"/>
      <c r="D512" s="64"/>
      <c r="E512" s="64"/>
      <c r="F512" s="71" t="s">
        <v>176</v>
      </c>
      <c r="G512" s="64"/>
      <c r="H512" s="22"/>
      <c r="I512" s="22"/>
      <c r="J512" s="22"/>
      <c r="K512" s="22"/>
      <c r="L512" s="22"/>
      <c r="M512" s="22"/>
      <c r="N512" s="22"/>
      <c r="O512" s="2" t="s">
        <v>875</v>
      </c>
      <c r="S512" s="222">
        <f t="shared" si="126"/>
        <v>0</v>
      </c>
      <c r="Y512" s="64"/>
      <c r="Z512" s="163">
        <f t="shared" si="127"/>
        <v>0</v>
      </c>
      <c r="AA512" s="163">
        <f t="shared" si="128"/>
        <v>0</v>
      </c>
      <c r="AB512" s="163">
        <f t="shared" si="129"/>
        <v>0</v>
      </c>
      <c r="AG512" s="163">
        <f t="shared" si="121"/>
        <v>0</v>
      </c>
      <c r="AH512" s="163">
        <f t="shared" si="122"/>
        <v>0</v>
      </c>
      <c r="AI512" s="163">
        <f t="shared" si="123"/>
        <v>0</v>
      </c>
      <c r="AK512" s="163">
        <f t="shared" si="125"/>
        <v>0</v>
      </c>
    </row>
    <row r="513" spans="1:37" ht="40.5" customHeight="1">
      <c r="A513" s="163">
        <f t="shared" si="124"/>
        <v>0</v>
      </c>
      <c r="B513" s="64"/>
      <c r="C513" s="64"/>
      <c r="D513" s="64"/>
      <c r="E513" s="64"/>
      <c r="F513" s="71" t="s">
        <v>177</v>
      </c>
      <c r="G513" s="64"/>
      <c r="H513" s="22"/>
      <c r="I513" s="22"/>
      <c r="J513" s="22"/>
      <c r="K513" s="22"/>
      <c r="L513" s="22"/>
      <c r="M513" s="22"/>
      <c r="N513" s="22"/>
      <c r="O513" s="2" t="s">
        <v>875</v>
      </c>
      <c r="S513" s="222">
        <f t="shared" si="126"/>
        <v>0</v>
      </c>
      <c r="Y513" s="64"/>
      <c r="Z513" s="163">
        <f t="shared" si="127"/>
        <v>0</v>
      </c>
      <c r="AA513" s="163">
        <f t="shared" si="128"/>
        <v>0</v>
      </c>
      <c r="AB513" s="163">
        <f t="shared" si="129"/>
        <v>0</v>
      </c>
      <c r="AG513" s="163">
        <f t="shared" si="121"/>
        <v>0</v>
      </c>
      <c r="AH513" s="163">
        <f t="shared" si="122"/>
        <v>0</v>
      </c>
      <c r="AI513" s="163">
        <f t="shared" si="123"/>
        <v>0</v>
      </c>
      <c r="AK513" s="163">
        <f t="shared" si="125"/>
        <v>0</v>
      </c>
    </row>
    <row r="514" spans="1:37" ht="52.5" customHeight="1">
      <c r="A514" s="163">
        <f t="shared" si="124"/>
        <v>0</v>
      </c>
      <c r="B514" s="64"/>
      <c r="C514" s="64"/>
      <c r="D514" s="64"/>
      <c r="E514" s="64"/>
      <c r="F514" s="71" t="s">
        <v>177</v>
      </c>
      <c r="G514" s="64"/>
      <c r="H514" s="22"/>
      <c r="I514" s="22"/>
      <c r="J514" s="22"/>
      <c r="K514" s="22"/>
      <c r="L514" s="22"/>
      <c r="M514" s="22"/>
      <c r="N514" s="22"/>
      <c r="O514" s="2" t="s">
        <v>875</v>
      </c>
      <c r="S514" s="222">
        <f t="shared" si="126"/>
        <v>0</v>
      </c>
      <c r="Y514" s="64"/>
      <c r="Z514" s="163">
        <f t="shared" si="127"/>
        <v>0</v>
      </c>
      <c r="AA514" s="163">
        <f t="shared" si="128"/>
        <v>0</v>
      </c>
      <c r="AB514" s="163">
        <f t="shared" si="129"/>
        <v>0</v>
      </c>
      <c r="AG514" s="163">
        <f t="shared" si="121"/>
        <v>0</v>
      </c>
      <c r="AH514" s="163">
        <f t="shared" si="122"/>
        <v>0</v>
      </c>
      <c r="AI514" s="163">
        <f t="shared" si="123"/>
        <v>0</v>
      </c>
      <c r="AK514" s="163">
        <f t="shared" si="125"/>
        <v>0</v>
      </c>
    </row>
    <row r="515" spans="1:37" ht="27">
      <c r="A515" s="163">
        <f t="shared" si="124"/>
        <v>0</v>
      </c>
      <c r="B515" s="64">
        <v>2734</v>
      </c>
      <c r="C515" s="64" t="s">
        <v>12</v>
      </c>
      <c r="D515" s="64">
        <v>3</v>
      </c>
      <c r="E515" s="64">
        <v>4</v>
      </c>
      <c r="F515" s="71" t="s">
        <v>306</v>
      </c>
      <c r="G515" s="64"/>
      <c r="H515" s="22"/>
      <c r="I515" s="22"/>
      <c r="J515" s="22"/>
      <c r="K515" s="22"/>
      <c r="L515" s="22"/>
      <c r="M515" s="22"/>
      <c r="N515" s="22"/>
      <c r="O515" s="2" t="s">
        <v>875</v>
      </c>
      <c r="S515" s="222">
        <f t="shared" si="126"/>
        <v>0</v>
      </c>
      <c r="Y515" s="64"/>
      <c r="Z515" s="163">
        <f t="shared" si="127"/>
        <v>0</v>
      </c>
      <c r="AA515" s="163">
        <f t="shared" si="128"/>
        <v>0</v>
      </c>
      <c r="AB515" s="163">
        <f t="shared" si="129"/>
        <v>0</v>
      </c>
      <c r="AG515" s="163">
        <f t="shared" si="121"/>
        <v>0</v>
      </c>
      <c r="AH515" s="163">
        <f t="shared" si="122"/>
        <v>0</v>
      </c>
      <c r="AI515" s="163">
        <f t="shared" si="123"/>
        <v>0</v>
      </c>
      <c r="AK515" s="163">
        <f t="shared" si="125"/>
        <v>0</v>
      </c>
    </row>
    <row r="516" spans="1:37" ht="40.5">
      <c r="A516" s="163">
        <f t="shared" si="124"/>
        <v>0</v>
      </c>
      <c r="B516" s="64"/>
      <c r="C516" s="64"/>
      <c r="D516" s="64"/>
      <c r="E516" s="64"/>
      <c r="F516" s="71" t="s">
        <v>176</v>
      </c>
      <c r="G516" s="64"/>
      <c r="H516" s="22"/>
      <c r="I516" s="22"/>
      <c r="J516" s="22"/>
      <c r="K516" s="22"/>
      <c r="L516" s="22"/>
      <c r="M516" s="22"/>
      <c r="N516" s="22"/>
      <c r="O516" s="2" t="s">
        <v>875</v>
      </c>
      <c r="S516" s="222">
        <f t="shared" si="126"/>
        <v>0</v>
      </c>
      <c r="Y516" s="64"/>
      <c r="Z516" s="163">
        <f t="shared" si="127"/>
        <v>0</v>
      </c>
      <c r="AA516" s="163">
        <f t="shared" si="128"/>
        <v>0</v>
      </c>
      <c r="AB516" s="163">
        <f t="shared" si="129"/>
        <v>0</v>
      </c>
      <c r="AG516" s="163">
        <f t="shared" si="121"/>
        <v>0</v>
      </c>
      <c r="AH516" s="163">
        <f t="shared" si="122"/>
        <v>0</v>
      </c>
      <c r="AI516" s="163">
        <f t="shared" si="123"/>
        <v>0</v>
      </c>
      <c r="AK516" s="163">
        <f t="shared" si="125"/>
        <v>0</v>
      </c>
    </row>
    <row r="517" spans="1:37">
      <c r="A517" s="163">
        <f t="shared" si="124"/>
        <v>0</v>
      </c>
      <c r="B517" s="64"/>
      <c r="C517" s="64"/>
      <c r="D517" s="64"/>
      <c r="E517" s="64"/>
      <c r="F517" s="71" t="s">
        <v>177</v>
      </c>
      <c r="G517" s="64"/>
      <c r="H517" s="22"/>
      <c r="I517" s="22"/>
      <c r="J517" s="22"/>
      <c r="K517" s="22"/>
      <c r="L517" s="22"/>
      <c r="M517" s="22"/>
      <c r="N517" s="22"/>
      <c r="O517" s="2" t="s">
        <v>875</v>
      </c>
      <c r="S517" s="222">
        <f t="shared" si="126"/>
        <v>0</v>
      </c>
      <c r="Y517" s="64"/>
      <c r="Z517" s="163">
        <f t="shared" si="127"/>
        <v>0</v>
      </c>
      <c r="AA517" s="163">
        <f t="shared" si="128"/>
        <v>0</v>
      </c>
      <c r="AB517" s="163">
        <f t="shared" si="129"/>
        <v>0</v>
      </c>
      <c r="AG517" s="163">
        <f t="shared" si="121"/>
        <v>0</v>
      </c>
      <c r="AH517" s="163">
        <f t="shared" si="122"/>
        <v>0</v>
      </c>
      <c r="AI517" s="163">
        <f t="shared" si="123"/>
        <v>0</v>
      </c>
      <c r="AK517" s="163">
        <f t="shared" si="125"/>
        <v>0</v>
      </c>
    </row>
    <row r="518" spans="1:37">
      <c r="A518" s="163">
        <f t="shared" si="124"/>
        <v>0</v>
      </c>
      <c r="B518" s="64"/>
      <c r="C518" s="64"/>
      <c r="D518" s="64"/>
      <c r="E518" s="64"/>
      <c r="F518" s="71" t="s">
        <v>177</v>
      </c>
      <c r="G518" s="64"/>
      <c r="H518" s="22"/>
      <c r="I518" s="22"/>
      <c r="J518" s="22"/>
      <c r="K518" s="22"/>
      <c r="L518" s="22"/>
      <c r="M518" s="22"/>
      <c r="N518" s="22"/>
      <c r="O518" s="2" t="s">
        <v>875</v>
      </c>
      <c r="S518" s="222">
        <f t="shared" si="126"/>
        <v>0</v>
      </c>
      <c r="Y518" s="64"/>
      <c r="Z518" s="163">
        <f t="shared" si="127"/>
        <v>0</v>
      </c>
      <c r="AA518" s="163">
        <f t="shared" si="128"/>
        <v>0</v>
      </c>
      <c r="AB518" s="163">
        <f t="shared" si="129"/>
        <v>0</v>
      </c>
      <c r="AG518" s="163">
        <f t="shared" si="121"/>
        <v>0</v>
      </c>
      <c r="AH518" s="163">
        <f t="shared" si="122"/>
        <v>0</v>
      </c>
      <c r="AI518" s="163">
        <f t="shared" si="123"/>
        <v>0</v>
      </c>
      <c r="AK518" s="163">
        <f t="shared" si="125"/>
        <v>0</v>
      </c>
    </row>
    <row r="519" spans="1:37">
      <c r="A519" s="163">
        <f t="shared" si="124"/>
        <v>0</v>
      </c>
      <c r="B519" s="64">
        <v>2740</v>
      </c>
      <c r="C519" s="64" t="s">
        <v>12</v>
      </c>
      <c r="D519" s="64">
        <v>4</v>
      </c>
      <c r="E519" s="64">
        <v>0</v>
      </c>
      <c r="F519" s="71" t="s">
        <v>307</v>
      </c>
      <c r="G519" s="64"/>
      <c r="H519" s="22"/>
      <c r="I519" s="22"/>
      <c r="J519" s="22"/>
      <c r="K519" s="22"/>
      <c r="L519" s="22"/>
      <c r="M519" s="22"/>
      <c r="N519" s="22"/>
      <c r="O519" s="2" t="s">
        <v>875</v>
      </c>
      <c r="S519" s="222">
        <f t="shared" si="126"/>
        <v>0</v>
      </c>
      <c r="Y519" s="64"/>
      <c r="Z519" s="163">
        <f t="shared" si="127"/>
        <v>0</v>
      </c>
      <c r="AA519" s="163">
        <f t="shared" si="128"/>
        <v>0</v>
      </c>
      <c r="AB519" s="163">
        <f t="shared" si="129"/>
        <v>0</v>
      </c>
      <c r="AG519" s="163">
        <f t="shared" si="121"/>
        <v>0</v>
      </c>
      <c r="AH519" s="163">
        <f t="shared" si="122"/>
        <v>0</v>
      </c>
      <c r="AI519" s="163">
        <f t="shared" si="123"/>
        <v>0</v>
      </c>
      <c r="AK519" s="163">
        <f t="shared" si="125"/>
        <v>0</v>
      </c>
    </row>
    <row r="520" spans="1:37" ht="53.25" customHeight="1">
      <c r="A520" s="163">
        <f t="shared" si="124"/>
        <v>0</v>
      </c>
      <c r="B520" s="64"/>
      <c r="C520" s="64"/>
      <c r="D520" s="64"/>
      <c r="E520" s="64"/>
      <c r="F520" s="71" t="s">
        <v>155</v>
      </c>
      <c r="G520" s="64"/>
      <c r="H520" s="22"/>
      <c r="I520" s="22"/>
      <c r="J520" s="22"/>
      <c r="K520" s="22"/>
      <c r="L520" s="22"/>
      <c r="M520" s="22"/>
      <c r="N520" s="22"/>
      <c r="O520" s="2" t="s">
        <v>875</v>
      </c>
      <c r="S520" s="222">
        <f t="shared" si="126"/>
        <v>0</v>
      </c>
      <c r="Y520" s="64"/>
      <c r="Z520" s="163">
        <f t="shared" si="127"/>
        <v>0</v>
      </c>
      <c r="AA520" s="163">
        <f t="shared" si="128"/>
        <v>0</v>
      </c>
      <c r="AB520" s="163">
        <f t="shared" si="129"/>
        <v>0</v>
      </c>
      <c r="AG520" s="163">
        <f t="shared" si="121"/>
        <v>0</v>
      </c>
      <c r="AH520" s="163">
        <f t="shared" si="122"/>
        <v>0</v>
      </c>
      <c r="AI520" s="163">
        <f t="shared" si="123"/>
        <v>0</v>
      </c>
      <c r="AK520" s="163">
        <f t="shared" si="125"/>
        <v>0</v>
      </c>
    </row>
    <row r="521" spans="1:37">
      <c r="A521" s="163">
        <f t="shared" si="124"/>
        <v>0</v>
      </c>
      <c r="B521" s="64">
        <v>2741</v>
      </c>
      <c r="C521" s="64" t="s">
        <v>12</v>
      </c>
      <c r="D521" s="64">
        <v>4</v>
      </c>
      <c r="E521" s="64">
        <v>1</v>
      </c>
      <c r="F521" s="71" t="s">
        <v>307</v>
      </c>
      <c r="G521" s="64"/>
      <c r="H521" s="22"/>
      <c r="I521" s="22"/>
      <c r="J521" s="22"/>
      <c r="K521" s="22"/>
      <c r="L521" s="22"/>
      <c r="M521" s="22"/>
      <c r="N521" s="22"/>
      <c r="O521" s="2" t="s">
        <v>875</v>
      </c>
      <c r="S521" s="222">
        <f t="shared" si="126"/>
        <v>0</v>
      </c>
      <c r="Y521" s="64"/>
      <c r="Z521" s="163">
        <f t="shared" si="127"/>
        <v>0</v>
      </c>
      <c r="AA521" s="163">
        <f t="shared" si="128"/>
        <v>0</v>
      </c>
      <c r="AB521" s="163">
        <f t="shared" si="129"/>
        <v>0</v>
      </c>
      <c r="AG521" s="163">
        <f t="shared" si="121"/>
        <v>0</v>
      </c>
      <c r="AH521" s="163">
        <f t="shared" si="122"/>
        <v>0</v>
      </c>
      <c r="AI521" s="163">
        <f t="shared" si="123"/>
        <v>0</v>
      </c>
      <c r="AK521" s="163">
        <f t="shared" si="125"/>
        <v>0</v>
      </c>
    </row>
    <row r="522" spans="1:37" ht="40.5">
      <c r="A522" s="163">
        <f t="shared" si="124"/>
        <v>0</v>
      </c>
      <c r="B522" s="64"/>
      <c r="C522" s="64"/>
      <c r="D522" s="64"/>
      <c r="E522" s="64"/>
      <c r="F522" s="71" t="s">
        <v>176</v>
      </c>
      <c r="G522" s="64"/>
      <c r="H522" s="22"/>
      <c r="I522" s="22"/>
      <c r="J522" s="22"/>
      <c r="K522" s="22"/>
      <c r="L522" s="22"/>
      <c r="M522" s="22"/>
      <c r="N522" s="22"/>
      <c r="O522" s="2" t="s">
        <v>875</v>
      </c>
      <c r="S522" s="222">
        <f t="shared" si="126"/>
        <v>0</v>
      </c>
      <c r="Y522" s="64"/>
      <c r="Z522" s="163">
        <f t="shared" si="127"/>
        <v>0</v>
      </c>
      <c r="AA522" s="163">
        <f t="shared" si="128"/>
        <v>0</v>
      </c>
      <c r="AB522" s="163">
        <f t="shared" si="129"/>
        <v>0</v>
      </c>
      <c r="AG522" s="163">
        <f t="shared" si="121"/>
        <v>0</v>
      </c>
      <c r="AH522" s="163">
        <f t="shared" si="122"/>
        <v>0</v>
      </c>
      <c r="AI522" s="163">
        <f t="shared" si="123"/>
        <v>0</v>
      </c>
      <c r="AK522" s="163">
        <f t="shared" si="125"/>
        <v>0</v>
      </c>
    </row>
    <row r="523" spans="1:37" ht="39.75" customHeight="1">
      <c r="A523" s="163">
        <f t="shared" si="124"/>
        <v>0</v>
      </c>
      <c r="B523" s="64"/>
      <c r="C523" s="64"/>
      <c r="D523" s="64"/>
      <c r="E523" s="64"/>
      <c r="F523" s="71" t="s">
        <v>177</v>
      </c>
      <c r="G523" s="64"/>
      <c r="H523" s="22"/>
      <c r="I523" s="22"/>
      <c r="J523" s="22"/>
      <c r="K523" s="22"/>
      <c r="L523" s="22"/>
      <c r="M523" s="22"/>
      <c r="N523" s="22"/>
      <c r="O523" s="2" t="s">
        <v>875</v>
      </c>
      <c r="S523" s="222">
        <f t="shared" si="126"/>
        <v>0</v>
      </c>
      <c r="Y523" s="64"/>
      <c r="Z523" s="163">
        <f t="shared" si="127"/>
        <v>0</v>
      </c>
      <c r="AA523" s="163">
        <f t="shared" si="128"/>
        <v>0</v>
      </c>
      <c r="AB523" s="163">
        <f t="shared" si="129"/>
        <v>0</v>
      </c>
      <c r="AG523" s="163">
        <f t="shared" si="121"/>
        <v>0</v>
      </c>
      <c r="AH523" s="163">
        <f t="shared" si="122"/>
        <v>0</v>
      </c>
      <c r="AI523" s="163">
        <f t="shared" si="123"/>
        <v>0</v>
      </c>
      <c r="AK523" s="163">
        <f t="shared" si="125"/>
        <v>0</v>
      </c>
    </row>
    <row r="524" spans="1:37">
      <c r="A524" s="163">
        <f t="shared" si="124"/>
        <v>0</v>
      </c>
      <c r="B524" s="64"/>
      <c r="C524" s="64"/>
      <c r="D524" s="64"/>
      <c r="E524" s="64"/>
      <c r="F524" s="71" t="s">
        <v>177</v>
      </c>
      <c r="G524" s="64"/>
      <c r="H524" s="22"/>
      <c r="I524" s="22"/>
      <c r="J524" s="22"/>
      <c r="K524" s="22"/>
      <c r="L524" s="22"/>
      <c r="M524" s="22"/>
      <c r="N524" s="22"/>
      <c r="O524" s="2" t="s">
        <v>875</v>
      </c>
      <c r="S524" s="222">
        <f t="shared" si="126"/>
        <v>0</v>
      </c>
      <c r="Y524" s="64"/>
      <c r="Z524" s="163">
        <f t="shared" si="127"/>
        <v>0</v>
      </c>
      <c r="AA524" s="163">
        <f t="shared" si="128"/>
        <v>0</v>
      </c>
      <c r="AB524" s="163">
        <f t="shared" si="129"/>
        <v>0</v>
      </c>
      <c r="AG524" s="163">
        <f t="shared" si="121"/>
        <v>0</v>
      </c>
      <c r="AH524" s="163">
        <f t="shared" si="122"/>
        <v>0</v>
      </c>
      <c r="AI524" s="163">
        <f t="shared" si="123"/>
        <v>0</v>
      </c>
      <c r="AK524" s="163">
        <f t="shared" si="125"/>
        <v>0</v>
      </c>
    </row>
    <row r="525" spans="1:37" ht="42.75" customHeight="1">
      <c r="A525" s="163">
        <f t="shared" si="124"/>
        <v>0</v>
      </c>
      <c r="B525" s="64">
        <v>2750</v>
      </c>
      <c r="C525" s="64" t="s">
        <v>12</v>
      </c>
      <c r="D525" s="64">
        <v>5</v>
      </c>
      <c r="E525" s="64">
        <v>0</v>
      </c>
      <c r="F525" s="71" t="s">
        <v>308</v>
      </c>
      <c r="G525" s="64"/>
      <c r="H525" s="22"/>
      <c r="I525" s="22"/>
      <c r="J525" s="22"/>
      <c r="K525" s="22"/>
      <c r="L525" s="22"/>
      <c r="M525" s="22"/>
      <c r="N525" s="22"/>
      <c r="O525" s="2" t="s">
        <v>875</v>
      </c>
      <c r="S525" s="222">
        <f t="shared" si="126"/>
        <v>0</v>
      </c>
      <c r="Y525" s="64"/>
      <c r="Z525" s="163">
        <f t="shared" si="127"/>
        <v>0</v>
      </c>
      <c r="AA525" s="163">
        <f t="shared" si="128"/>
        <v>0</v>
      </c>
      <c r="AB525" s="163">
        <f t="shared" si="129"/>
        <v>0</v>
      </c>
      <c r="AG525" s="163">
        <f t="shared" si="121"/>
        <v>0</v>
      </c>
      <c r="AH525" s="163">
        <f t="shared" si="122"/>
        <v>0</v>
      </c>
      <c r="AI525" s="163">
        <f t="shared" si="123"/>
        <v>0</v>
      </c>
      <c r="AK525" s="163">
        <f t="shared" si="125"/>
        <v>0</v>
      </c>
    </row>
    <row r="526" spans="1:37" ht="51" customHeight="1">
      <c r="A526" s="163">
        <f t="shared" si="124"/>
        <v>0</v>
      </c>
      <c r="B526" s="64"/>
      <c r="C526" s="64"/>
      <c r="D526" s="64"/>
      <c r="E526" s="64"/>
      <c r="F526" s="71" t="s">
        <v>155</v>
      </c>
      <c r="G526" s="64"/>
      <c r="H526" s="22"/>
      <c r="I526" s="22"/>
      <c r="J526" s="22"/>
      <c r="K526" s="22"/>
      <c r="L526" s="22"/>
      <c r="M526" s="22"/>
      <c r="N526" s="22"/>
      <c r="O526" s="2" t="s">
        <v>875</v>
      </c>
      <c r="S526" s="222">
        <f t="shared" si="126"/>
        <v>0</v>
      </c>
      <c r="Y526" s="64"/>
      <c r="Z526" s="163">
        <f t="shared" si="127"/>
        <v>0</v>
      </c>
      <c r="AA526" s="163">
        <f t="shared" si="128"/>
        <v>0</v>
      </c>
      <c r="AB526" s="163">
        <f t="shared" si="129"/>
        <v>0</v>
      </c>
      <c r="AG526" s="163">
        <f t="shared" si="121"/>
        <v>0</v>
      </c>
      <c r="AH526" s="163">
        <f t="shared" si="122"/>
        <v>0</v>
      </c>
      <c r="AI526" s="163">
        <f t="shared" si="123"/>
        <v>0</v>
      </c>
      <c r="AK526" s="163">
        <f t="shared" si="125"/>
        <v>0</v>
      </c>
    </row>
    <row r="527" spans="1:37" ht="27">
      <c r="A527" s="163">
        <f t="shared" si="124"/>
        <v>0</v>
      </c>
      <c r="B527" s="64">
        <v>2751</v>
      </c>
      <c r="C527" s="64" t="s">
        <v>12</v>
      </c>
      <c r="D527" s="64">
        <v>5</v>
      </c>
      <c r="E527" s="64">
        <v>1</v>
      </c>
      <c r="F527" s="71" t="s">
        <v>308</v>
      </c>
      <c r="G527" s="64"/>
      <c r="H527" s="22"/>
      <c r="I527" s="22"/>
      <c r="J527" s="22"/>
      <c r="K527" s="22"/>
      <c r="L527" s="22"/>
      <c r="M527" s="22"/>
      <c r="N527" s="22"/>
      <c r="O527" s="2" t="s">
        <v>875</v>
      </c>
      <c r="S527" s="222">
        <f t="shared" si="126"/>
        <v>0</v>
      </c>
      <c r="Y527" s="64"/>
      <c r="Z527" s="163">
        <f t="shared" si="127"/>
        <v>0</v>
      </c>
      <c r="AA527" s="163">
        <f t="shared" si="128"/>
        <v>0</v>
      </c>
      <c r="AB527" s="163">
        <f t="shared" si="129"/>
        <v>0</v>
      </c>
      <c r="AG527" s="163">
        <f t="shared" si="121"/>
        <v>0</v>
      </c>
      <c r="AH527" s="163">
        <f t="shared" si="122"/>
        <v>0</v>
      </c>
      <c r="AI527" s="163">
        <f t="shared" si="123"/>
        <v>0</v>
      </c>
      <c r="AK527" s="163">
        <f t="shared" si="125"/>
        <v>0</v>
      </c>
    </row>
    <row r="528" spans="1:37" ht="40.5">
      <c r="A528" s="163">
        <f t="shared" si="124"/>
        <v>0</v>
      </c>
      <c r="B528" s="64"/>
      <c r="C528" s="64"/>
      <c r="D528" s="64"/>
      <c r="E528" s="64"/>
      <c r="F528" s="71" t="s">
        <v>176</v>
      </c>
      <c r="G528" s="64"/>
      <c r="H528" s="22"/>
      <c r="I528" s="22"/>
      <c r="J528" s="22"/>
      <c r="K528" s="22"/>
      <c r="L528" s="22"/>
      <c r="M528" s="22"/>
      <c r="N528" s="22"/>
      <c r="O528" s="2" t="s">
        <v>875</v>
      </c>
      <c r="S528" s="222">
        <f t="shared" si="126"/>
        <v>0</v>
      </c>
      <c r="Y528" s="64"/>
      <c r="Z528" s="163">
        <f t="shared" si="127"/>
        <v>0</v>
      </c>
      <c r="AA528" s="163">
        <f t="shared" si="128"/>
        <v>0</v>
      </c>
      <c r="AB528" s="163">
        <f t="shared" si="129"/>
        <v>0</v>
      </c>
      <c r="AG528" s="163">
        <f t="shared" ref="AG528:AG591" si="130">+L528-K528</f>
        <v>0</v>
      </c>
      <c r="AH528" s="163">
        <f t="shared" ref="AH528:AH591" si="131">+M528-L528</f>
        <v>0</v>
      </c>
      <c r="AI528" s="163">
        <f t="shared" ref="AI528:AI591" si="132">+N528-M528</f>
        <v>0</v>
      </c>
      <c r="AK528" s="163">
        <f t="shared" si="125"/>
        <v>0</v>
      </c>
    </row>
    <row r="529" spans="1:37">
      <c r="A529" s="163">
        <f t="shared" si="124"/>
        <v>0</v>
      </c>
      <c r="B529" s="64"/>
      <c r="C529" s="64"/>
      <c r="D529" s="64"/>
      <c r="E529" s="64"/>
      <c r="F529" s="71" t="s">
        <v>177</v>
      </c>
      <c r="G529" s="64"/>
      <c r="H529" s="22"/>
      <c r="I529" s="22"/>
      <c r="J529" s="22"/>
      <c r="K529" s="22"/>
      <c r="L529" s="22"/>
      <c r="M529" s="22"/>
      <c r="N529" s="22"/>
      <c r="O529" s="2" t="s">
        <v>875</v>
      </c>
      <c r="S529" s="222">
        <f t="shared" si="126"/>
        <v>0</v>
      </c>
      <c r="Y529" s="64"/>
      <c r="Z529" s="163">
        <f t="shared" si="127"/>
        <v>0</v>
      </c>
      <c r="AA529" s="163">
        <f t="shared" si="128"/>
        <v>0</v>
      </c>
      <c r="AB529" s="163">
        <f t="shared" si="129"/>
        <v>0</v>
      </c>
      <c r="AG529" s="163">
        <f t="shared" si="130"/>
        <v>0</v>
      </c>
      <c r="AH529" s="163">
        <f t="shared" si="131"/>
        <v>0</v>
      </c>
      <c r="AI529" s="163">
        <f t="shared" si="132"/>
        <v>0</v>
      </c>
      <c r="AK529" s="163">
        <f t="shared" si="125"/>
        <v>0</v>
      </c>
    </row>
    <row r="530" spans="1:37">
      <c r="A530" s="163">
        <f t="shared" ref="A530:A593" si="133">+H530</f>
        <v>0</v>
      </c>
      <c r="B530" s="64"/>
      <c r="C530" s="64"/>
      <c r="D530" s="64"/>
      <c r="E530" s="64"/>
      <c r="F530" s="71" t="s">
        <v>177</v>
      </c>
      <c r="G530" s="64"/>
      <c r="H530" s="22"/>
      <c r="I530" s="22"/>
      <c r="J530" s="22"/>
      <c r="K530" s="22"/>
      <c r="L530" s="22"/>
      <c r="M530" s="22"/>
      <c r="N530" s="22"/>
      <c r="O530" s="2" t="s">
        <v>875</v>
      </c>
      <c r="S530" s="222">
        <f t="shared" si="126"/>
        <v>0</v>
      </c>
      <c r="Y530" s="64"/>
      <c r="Z530" s="163">
        <f t="shared" si="127"/>
        <v>0</v>
      </c>
      <c r="AA530" s="163">
        <f t="shared" si="128"/>
        <v>0</v>
      </c>
      <c r="AB530" s="163">
        <f t="shared" si="129"/>
        <v>0</v>
      </c>
      <c r="AG530" s="163">
        <f t="shared" si="130"/>
        <v>0</v>
      </c>
      <c r="AH530" s="163">
        <f t="shared" si="131"/>
        <v>0</v>
      </c>
      <c r="AI530" s="163">
        <f t="shared" si="132"/>
        <v>0</v>
      </c>
      <c r="AK530" s="163">
        <f t="shared" si="125"/>
        <v>0</v>
      </c>
    </row>
    <row r="531" spans="1:37" ht="39" customHeight="1">
      <c r="A531" s="163">
        <f t="shared" si="133"/>
        <v>0</v>
      </c>
      <c r="B531" s="64">
        <v>2760</v>
      </c>
      <c r="C531" s="64" t="s">
        <v>12</v>
      </c>
      <c r="D531" s="64">
        <v>6</v>
      </c>
      <c r="E531" s="64">
        <v>0</v>
      </c>
      <c r="F531" s="71" t="s">
        <v>309</v>
      </c>
      <c r="G531" s="64"/>
      <c r="H531" s="22"/>
      <c r="I531" s="22"/>
      <c r="J531" s="22"/>
      <c r="K531" s="22"/>
      <c r="L531" s="22"/>
      <c r="M531" s="22"/>
      <c r="N531" s="22"/>
      <c r="O531" s="2" t="s">
        <v>875</v>
      </c>
      <c r="S531" s="222">
        <f t="shared" si="126"/>
        <v>0</v>
      </c>
      <c r="Y531" s="64"/>
      <c r="Z531" s="163">
        <f t="shared" si="127"/>
        <v>0</v>
      </c>
      <c r="AA531" s="163">
        <f t="shared" si="128"/>
        <v>0</v>
      </c>
      <c r="AB531" s="163">
        <f t="shared" si="129"/>
        <v>0</v>
      </c>
      <c r="AG531" s="163">
        <f t="shared" si="130"/>
        <v>0</v>
      </c>
      <c r="AH531" s="163">
        <f t="shared" si="131"/>
        <v>0</v>
      </c>
      <c r="AI531" s="163">
        <f t="shared" si="132"/>
        <v>0</v>
      </c>
      <c r="AK531" s="163">
        <f t="shared" si="125"/>
        <v>0</v>
      </c>
    </row>
    <row r="532" spans="1:37" ht="51" customHeight="1">
      <c r="A532" s="163">
        <f t="shared" si="133"/>
        <v>0</v>
      </c>
      <c r="B532" s="64"/>
      <c r="C532" s="64"/>
      <c r="D532" s="64"/>
      <c r="E532" s="64"/>
      <c r="F532" s="71" t="s">
        <v>155</v>
      </c>
      <c r="G532" s="64"/>
      <c r="H532" s="22"/>
      <c r="I532" s="22"/>
      <c r="J532" s="22"/>
      <c r="K532" s="22"/>
      <c r="L532" s="22"/>
      <c r="M532" s="22"/>
      <c r="N532" s="22"/>
      <c r="O532" s="2" t="s">
        <v>875</v>
      </c>
      <c r="S532" s="222">
        <f t="shared" si="126"/>
        <v>0</v>
      </c>
      <c r="Y532" s="64"/>
      <c r="Z532" s="163">
        <f t="shared" si="127"/>
        <v>0</v>
      </c>
      <c r="AA532" s="163">
        <f t="shared" si="128"/>
        <v>0</v>
      </c>
      <c r="AB532" s="163">
        <f t="shared" si="129"/>
        <v>0</v>
      </c>
      <c r="AG532" s="163">
        <f t="shared" si="130"/>
        <v>0</v>
      </c>
      <c r="AH532" s="163">
        <f t="shared" si="131"/>
        <v>0</v>
      </c>
      <c r="AI532" s="163">
        <f t="shared" si="132"/>
        <v>0</v>
      </c>
      <c r="AK532" s="163">
        <f t="shared" si="125"/>
        <v>0</v>
      </c>
    </row>
    <row r="533" spans="1:37" ht="27">
      <c r="A533" s="163">
        <f t="shared" si="133"/>
        <v>0</v>
      </c>
      <c r="B533" s="64">
        <v>2761</v>
      </c>
      <c r="C533" s="64" t="s">
        <v>12</v>
      </c>
      <c r="D533" s="64">
        <v>6</v>
      </c>
      <c r="E533" s="64">
        <v>1</v>
      </c>
      <c r="F533" s="71" t="s">
        <v>310</v>
      </c>
      <c r="G533" s="64"/>
      <c r="H533" s="22"/>
      <c r="I533" s="22"/>
      <c r="J533" s="22"/>
      <c r="K533" s="22"/>
      <c r="L533" s="22"/>
      <c r="M533" s="22"/>
      <c r="N533" s="22"/>
      <c r="O533" s="2" t="s">
        <v>875</v>
      </c>
      <c r="S533" s="222">
        <f t="shared" si="126"/>
        <v>0</v>
      </c>
      <c r="Y533" s="64"/>
      <c r="Z533" s="163">
        <f t="shared" si="127"/>
        <v>0</v>
      </c>
      <c r="AA533" s="163">
        <f t="shared" si="128"/>
        <v>0</v>
      </c>
      <c r="AB533" s="163">
        <f t="shared" si="129"/>
        <v>0</v>
      </c>
      <c r="AG533" s="163">
        <f t="shared" si="130"/>
        <v>0</v>
      </c>
      <c r="AH533" s="163">
        <f t="shared" si="131"/>
        <v>0</v>
      </c>
      <c r="AI533" s="163">
        <f t="shared" si="132"/>
        <v>0</v>
      </c>
      <c r="AK533" s="163">
        <f t="shared" ref="AK533:AK596" si="134">+I533-AJ533</f>
        <v>0</v>
      </c>
    </row>
    <row r="534" spans="1:37" ht="40.5">
      <c r="A534" s="163">
        <f t="shared" si="133"/>
        <v>0</v>
      </c>
      <c r="B534" s="64"/>
      <c r="C534" s="64"/>
      <c r="D534" s="64"/>
      <c r="E534" s="64"/>
      <c r="F534" s="71" t="s">
        <v>176</v>
      </c>
      <c r="G534" s="64"/>
      <c r="H534" s="22"/>
      <c r="I534" s="22"/>
      <c r="J534" s="22"/>
      <c r="K534" s="22"/>
      <c r="L534" s="22"/>
      <c r="M534" s="22"/>
      <c r="N534" s="22"/>
      <c r="O534" s="2" t="s">
        <v>875</v>
      </c>
      <c r="S534" s="222">
        <f t="shared" ref="S534:S597" si="135">+K534-P534</f>
        <v>0</v>
      </c>
      <c r="Y534" s="64"/>
      <c r="Z534" s="163">
        <f t="shared" si="127"/>
        <v>0</v>
      </c>
      <c r="AA534" s="163">
        <f t="shared" si="128"/>
        <v>0</v>
      </c>
      <c r="AB534" s="163">
        <f t="shared" si="129"/>
        <v>0</v>
      </c>
      <c r="AG534" s="163">
        <f t="shared" si="130"/>
        <v>0</v>
      </c>
      <c r="AH534" s="163">
        <f t="shared" si="131"/>
        <v>0</v>
      </c>
      <c r="AI534" s="163">
        <f t="shared" si="132"/>
        <v>0</v>
      </c>
      <c r="AK534" s="163">
        <f t="shared" si="134"/>
        <v>0</v>
      </c>
    </row>
    <row r="535" spans="1:37">
      <c r="A535" s="163">
        <f t="shared" si="133"/>
        <v>0</v>
      </c>
      <c r="B535" s="64"/>
      <c r="C535" s="64"/>
      <c r="D535" s="64"/>
      <c r="E535" s="64"/>
      <c r="F535" s="71" t="s">
        <v>177</v>
      </c>
      <c r="G535" s="64"/>
      <c r="H535" s="22"/>
      <c r="I535" s="22"/>
      <c r="J535" s="22"/>
      <c r="K535" s="22"/>
      <c r="L535" s="22"/>
      <c r="M535" s="22"/>
      <c r="N535" s="22"/>
      <c r="O535" s="2" t="s">
        <v>875</v>
      </c>
      <c r="S535" s="222">
        <f t="shared" si="135"/>
        <v>0</v>
      </c>
      <c r="Y535" s="64"/>
      <c r="Z535" s="163">
        <f t="shared" si="127"/>
        <v>0</v>
      </c>
      <c r="AA535" s="163">
        <f t="shared" si="128"/>
        <v>0</v>
      </c>
      <c r="AB535" s="163">
        <f t="shared" si="129"/>
        <v>0</v>
      </c>
      <c r="AG535" s="163">
        <f t="shared" si="130"/>
        <v>0</v>
      </c>
      <c r="AH535" s="163">
        <f t="shared" si="131"/>
        <v>0</v>
      </c>
      <c r="AI535" s="163">
        <f t="shared" si="132"/>
        <v>0</v>
      </c>
      <c r="AK535" s="163">
        <f t="shared" si="134"/>
        <v>0</v>
      </c>
    </row>
    <row r="536" spans="1:37" ht="57.75" customHeight="1">
      <c r="A536" s="163">
        <f t="shared" si="133"/>
        <v>0</v>
      </c>
      <c r="B536" s="64"/>
      <c r="C536" s="64"/>
      <c r="D536" s="64"/>
      <c r="E536" s="64"/>
      <c r="F536" s="71" t="s">
        <v>177</v>
      </c>
      <c r="G536" s="64"/>
      <c r="H536" s="22"/>
      <c r="I536" s="22"/>
      <c r="J536" s="22"/>
      <c r="K536" s="22"/>
      <c r="L536" s="22"/>
      <c r="M536" s="22"/>
      <c r="N536" s="22"/>
      <c r="O536" s="2" t="s">
        <v>875</v>
      </c>
      <c r="S536" s="222">
        <f t="shared" si="135"/>
        <v>0</v>
      </c>
      <c r="Y536" s="64"/>
      <c r="Z536" s="163">
        <f t="shared" ref="Z536:Z599" si="136">+K536+V536</f>
        <v>0</v>
      </c>
      <c r="AA536" s="163">
        <f t="shared" ref="AA536:AA599" si="137">+L536+W536</f>
        <v>0</v>
      </c>
      <c r="AB536" s="163">
        <f t="shared" ref="AB536:AB599" si="138">+M536+X536</f>
        <v>0</v>
      </c>
      <c r="AG536" s="163">
        <f t="shared" si="130"/>
        <v>0</v>
      </c>
      <c r="AH536" s="163">
        <f t="shared" si="131"/>
        <v>0</v>
      </c>
      <c r="AI536" s="163">
        <f t="shared" si="132"/>
        <v>0</v>
      </c>
      <c r="AK536" s="163">
        <f t="shared" si="134"/>
        <v>0</v>
      </c>
    </row>
    <row r="537" spans="1:37">
      <c r="A537" s="163">
        <f t="shared" si="133"/>
        <v>0</v>
      </c>
      <c r="B537" s="64">
        <v>2762</v>
      </c>
      <c r="C537" s="64" t="s">
        <v>12</v>
      </c>
      <c r="D537" s="64">
        <v>6</v>
      </c>
      <c r="E537" s="64">
        <v>2</v>
      </c>
      <c r="F537" s="71" t="s">
        <v>309</v>
      </c>
      <c r="G537" s="64"/>
      <c r="H537" s="22"/>
      <c r="I537" s="22"/>
      <c r="J537" s="22"/>
      <c r="K537" s="22"/>
      <c r="L537" s="22"/>
      <c r="M537" s="22"/>
      <c r="N537" s="22"/>
      <c r="O537" s="2" t="s">
        <v>875</v>
      </c>
      <c r="S537" s="222">
        <f t="shared" si="135"/>
        <v>0</v>
      </c>
      <c r="Y537" s="64"/>
      <c r="Z537" s="163">
        <f t="shared" si="136"/>
        <v>0</v>
      </c>
      <c r="AA537" s="163">
        <f t="shared" si="137"/>
        <v>0</v>
      </c>
      <c r="AB537" s="163">
        <f t="shared" si="138"/>
        <v>0</v>
      </c>
      <c r="AG537" s="163">
        <f t="shared" si="130"/>
        <v>0</v>
      </c>
      <c r="AH537" s="163">
        <f t="shared" si="131"/>
        <v>0</v>
      </c>
      <c r="AI537" s="163">
        <f t="shared" si="132"/>
        <v>0</v>
      </c>
      <c r="AK537" s="163">
        <f t="shared" si="134"/>
        <v>0</v>
      </c>
    </row>
    <row r="538" spans="1:37" ht="40.5">
      <c r="A538" s="163">
        <f t="shared" si="133"/>
        <v>0</v>
      </c>
      <c r="B538" s="64"/>
      <c r="C538" s="64"/>
      <c r="D538" s="64"/>
      <c r="E538" s="64"/>
      <c r="F538" s="71" t="s">
        <v>176</v>
      </c>
      <c r="G538" s="64"/>
      <c r="H538" s="22"/>
      <c r="I538" s="22"/>
      <c r="J538" s="22"/>
      <c r="K538" s="22"/>
      <c r="L538" s="22"/>
      <c r="M538" s="22"/>
      <c r="N538" s="22"/>
      <c r="O538" s="2" t="s">
        <v>875</v>
      </c>
      <c r="S538" s="222">
        <f t="shared" si="135"/>
        <v>0</v>
      </c>
      <c r="Y538" s="64"/>
      <c r="Z538" s="163">
        <f t="shared" si="136"/>
        <v>0</v>
      </c>
      <c r="AA538" s="163">
        <f t="shared" si="137"/>
        <v>0</v>
      </c>
      <c r="AB538" s="163">
        <f t="shared" si="138"/>
        <v>0</v>
      </c>
      <c r="AG538" s="163">
        <f t="shared" si="130"/>
        <v>0</v>
      </c>
      <c r="AH538" s="163">
        <f t="shared" si="131"/>
        <v>0</v>
      </c>
      <c r="AI538" s="163">
        <f t="shared" si="132"/>
        <v>0</v>
      </c>
      <c r="AK538" s="163">
        <f t="shared" si="134"/>
        <v>0</v>
      </c>
    </row>
    <row r="539" spans="1:37" ht="60.75" customHeight="1">
      <c r="A539" s="163">
        <f t="shared" si="133"/>
        <v>0</v>
      </c>
      <c r="B539" s="64"/>
      <c r="C539" s="64"/>
      <c r="D539" s="64"/>
      <c r="E539" s="64"/>
      <c r="F539" s="71" t="s">
        <v>177</v>
      </c>
      <c r="G539" s="64"/>
      <c r="H539" s="22"/>
      <c r="I539" s="22"/>
      <c r="J539" s="22"/>
      <c r="K539" s="22"/>
      <c r="L539" s="22"/>
      <c r="M539" s="22"/>
      <c r="N539" s="22"/>
      <c r="O539" s="2" t="s">
        <v>875</v>
      </c>
      <c r="S539" s="222">
        <f t="shared" si="135"/>
        <v>0</v>
      </c>
      <c r="Y539" s="64"/>
      <c r="Z539" s="163">
        <f t="shared" si="136"/>
        <v>0</v>
      </c>
      <c r="AA539" s="163">
        <f t="shared" si="137"/>
        <v>0</v>
      </c>
      <c r="AB539" s="163">
        <f t="shared" si="138"/>
        <v>0</v>
      </c>
      <c r="AG539" s="163">
        <f t="shared" si="130"/>
        <v>0</v>
      </c>
      <c r="AH539" s="163">
        <f t="shared" si="131"/>
        <v>0</v>
      </c>
      <c r="AI539" s="163">
        <f t="shared" si="132"/>
        <v>0</v>
      </c>
      <c r="AK539" s="163">
        <f t="shared" si="134"/>
        <v>0</v>
      </c>
    </row>
    <row r="540" spans="1:37">
      <c r="A540" s="163">
        <f t="shared" si="133"/>
        <v>0</v>
      </c>
      <c r="B540" s="64"/>
      <c r="C540" s="64"/>
      <c r="D540" s="64"/>
      <c r="E540" s="64"/>
      <c r="F540" s="71" t="s">
        <v>177</v>
      </c>
      <c r="G540" s="64"/>
      <c r="H540" s="22"/>
      <c r="I540" s="22"/>
      <c r="J540" s="22"/>
      <c r="K540" s="22"/>
      <c r="L540" s="22"/>
      <c r="M540" s="22"/>
      <c r="N540" s="22"/>
      <c r="O540" s="2" t="s">
        <v>875</v>
      </c>
      <c r="S540" s="222">
        <f t="shared" si="135"/>
        <v>0</v>
      </c>
      <c r="Y540" s="64"/>
      <c r="Z540" s="163">
        <f t="shared" si="136"/>
        <v>0</v>
      </c>
      <c r="AA540" s="163">
        <f t="shared" si="137"/>
        <v>0</v>
      </c>
      <c r="AB540" s="163">
        <f t="shared" si="138"/>
        <v>0</v>
      </c>
      <c r="AG540" s="163">
        <f t="shared" si="130"/>
        <v>0</v>
      </c>
      <c r="AH540" s="163">
        <f t="shared" si="131"/>
        <v>0</v>
      </c>
      <c r="AI540" s="163">
        <f t="shared" si="132"/>
        <v>0</v>
      </c>
      <c r="AK540" s="163">
        <f t="shared" si="134"/>
        <v>0</v>
      </c>
    </row>
    <row r="541" spans="1:37" ht="40.5">
      <c r="A541" s="163">
        <f t="shared" si="133"/>
        <v>2189331.9960000003</v>
      </c>
      <c r="B541" s="64">
        <v>2800</v>
      </c>
      <c r="C541" s="64" t="s">
        <v>13</v>
      </c>
      <c r="D541" s="64">
        <v>0</v>
      </c>
      <c r="E541" s="64">
        <v>0</v>
      </c>
      <c r="F541" s="71" t="s">
        <v>311</v>
      </c>
      <c r="G541" s="64"/>
      <c r="H541" s="22">
        <f t="shared" ref="H541:N541" si="139">+H543+H556+H598+H611+H631</f>
        <v>2189331.9960000003</v>
      </c>
      <c r="I541" s="22">
        <f t="shared" si="139"/>
        <v>2173831.9960000003</v>
      </c>
      <c r="J541" s="22">
        <f t="shared" si="139"/>
        <v>15500</v>
      </c>
      <c r="K541" s="22">
        <f t="shared" si="139"/>
        <v>0</v>
      </c>
      <c r="L541" s="22">
        <f t="shared" si="139"/>
        <v>0</v>
      </c>
      <c r="M541" s="22">
        <f t="shared" si="139"/>
        <v>0</v>
      </c>
      <c r="N541" s="22">
        <f t="shared" si="139"/>
        <v>2189331.9960000003</v>
      </c>
      <c r="O541" s="2" t="s">
        <v>875</v>
      </c>
      <c r="S541" s="222">
        <f t="shared" si="135"/>
        <v>0</v>
      </c>
      <c r="Y541" s="64"/>
      <c r="Z541" s="163">
        <f t="shared" si="136"/>
        <v>0</v>
      </c>
      <c r="AA541" s="163">
        <f t="shared" si="137"/>
        <v>0</v>
      </c>
      <c r="AB541" s="163">
        <f t="shared" si="138"/>
        <v>0</v>
      </c>
      <c r="AG541" s="163">
        <f t="shared" si="130"/>
        <v>0</v>
      </c>
      <c r="AH541" s="163">
        <f t="shared" si="131"/>
        <v>0</v>
      </c>
      <c r="AI541" s="163">
        <f t="shared" si="132"/>
        <v>2189331.9960000003</v>
      </c>
      <c r="AJ541" s="2">
        <v>2359419.83</v>
      </c>
      <c r="AK541" s="163">
        <f t="shared" si="134"/>
        <v>-185587.8339999998</v>
      </c>
    </row>
    <row r="542" spans="1:37">
      <c r="A542" s="163">
        <f t="shared" si="133"/>
        <v>0</v>
      </c>
      <c r="B542" s="64"/>
      <c r="C542" s="64"/>
      <c r="D542" s="64"/>
      <c r="E542" s="64"/>
      <c r="F542" s="71" t="s">
        <v>153</v>
      </c>
      <c r="G542" s="64"/>
      <c r="H542" s="22"/>
      <c r="I542" s="22"/>
      <c r="J542" s="22"/>
      <c r="K542" s="22"/>
      <c r="L542" s="22"/>
      <c r="M542" s="22"/>
      <c r="N542" s="22"/>
      <c r="O542" s="2" t="s">
        <v>875</v>
      </c>
      <c r="S542" s="222">
        <f t="shared" si="135"/>
        <v>0</v>
      </c>
      <c r="Y542" s="64"/>
      <c r="Z542" s="163">
        <f t="shared" si="136"/>
        <v>0</v>
      </c>
      <c r="AA542" s="163">
        <f t="shared" si="137"/>
        <v>0</v>
      </c>
      <c r="AB542" s="163">
        <f t="shared" si="138"/>
        <v>0</v>
      </c>
      <c r="AG542" s="163">
        <f t="shared" si="130"/>
        <v>0</v>
      </c>
      <c r="AH542" s="163">
        <f t="shared" si="131"/>
        <v>0</v>
      </c>
      <c r="AI542" s="163">
        <f t="shared" si="132"/>
        <v>0</v>
      </c>
      <c r="AK542" s="163">
        <f t="shared" si="134"/>
        <v>0</v>
      </c>
    </row>
    <row r="543" spans="1:37">
      <c r="A543" s="163">
        <f t="shared" si="133"/>
        <v>935782</v>
      </c>
      <c r="B543" s="64">
        <v>2810</v>
      </c>
      <c r="C543" s="64" t="s">
        <v>13</v>
      </c>
      <c r="D543" s="64">
        <v>1</v>
      </c>
      <c r="E543" s="64">
        <v>0</v>
      </c>
      <c r="F543" s="71" t="s">
        <v>312</v>
      </c>
      <c r="G543" s="64"/>
      <c r="H543" s="22">
        <f t="shared" ref="H543:N543" si="140">H545</f>
        <v>935782</v>
      </c>
      <c r="I543" s="22">
        <f t="shared" si="140"/>
        <v>935782</v>
      </c>
      <c r="J543" s="22">
        <f t="shared" si="140"/>
        <v>0</v>
      </c>
      <c r="K543" s="22">
        <f t="shared" si="140"/>
        <v>0</v>
      </c>
      <c r="L543" s="22">
        <f t="shared" si="140"/>
        <v>0</v>
      </c>
      <c r="M543" s="22">
        <f t="shared" si="140"/>
        <v>0</v>
      </c>
      <c r="N543" s="22">
        <f t="shared" si="140"/>
        <v>935782</v>
      </c>
      <c r="O543" s="2" t="s">
        <v>875</v>
      </c>
      <c r="S543" s="222">
        <f t="shared" si="135"/>
        <v>0</v>
      </c>
      <c r="Y543" s="64"/>
      <c r="Z543" s="163">
        <f t="shared" si="136"/>
        <v>0</v>
      </c>
      <c r="AA543" s="163">
        <f t="shared" si="137"/>
        <v>0</v>
      </c>
      <c r="AB543" s="163">
        <f t="shared" si="138"/>
        <v>0</v>
      </c>
      <c r="AG543" s="163">
        <f t="shared" si="130"/>
        <v>0</v>
      </c>
      <c r="AH543" s="163">
        <f t="shared" si="131"/>
        <v>0</v>
      </c>
      <c r="AI543" s="163">
        <f t="shared" si="132"/>
        <v>935782</v>
      </c>
      <c r="AJ543" s="2">
        <v>1018726.5</v>
      </c>
      <c r="AK543" s="163">
        <f t="shared" si="134"/>
        <v>-82944.5</v>
      </c>
    </row>
    <row r="544" spans="1:37" ht="58.5" customHeight="1">
      <c r="A544" s="163">
        <f t="shared" si="133"/>
        <v>0</v>
      </c>
      <c r="B544" s="64"/>
      <c r="C544" s="64"/>
      <c r="D544" s="64"/>
      <c r="E544" s="64"/>
      <c r="F544" s="71" t="s">
        <v>155</v>
      </c>
      <c r="G544" s="64"/>
      <c r="H544" s="22"/>
      <c r="I544" s="22"/>
      <c r="J544" s="22"/>
      <c r="K544" s="22"/>
      <c r="L544" s="22"/>
      <c r="M544" s="22"/>
      <c r="N544" s="22"/>
      <c r="O544" s="2" t="s">
        <v>875</v>
      </c>
      <c r="S544" s="222">
        <f t="shared" si="135"/>
        <v>0</v>
      </c>
      <c r="Y544" s="64"/>
      <c r="Z544" s="163">
        <f t="shared" si="136"/>
        <v>0</v>
      </c>
      <c r="AA544" s="163">
        <f t="shared" si="137"/>
        <v>0</v>
      </c>
      <c r="AB544" s="163">
        <f t="shared" si="138"/>
        <v>0</v>
      </c>
      <c r="AG544" s="163">
        <f t="shared" si="130"/>
        <v>0</v>
      </c>
      <c r="AH544" s="163">
        <f t="shared" si="131"/>
        <v>0</v>
      </c>
      <c r="AI544" s="163">
        <f t="shared" si="132"/>
        <v>0</v>
      </c>
      <c r="AK544" s="163">
        <f t="shared" si="134"/>
        <v>0</v>
      </c>
    </row>
    <row r="545" spans="1:37">
      <c r="A545" s="163">
        <f t="shared" si="133"/>
        <v>935782</v>
      </c>
      <c r="B545" s="64">
        <v>2811</v>
      </c>
      <c r="C545" s="64" t="s">
        <v>13</v>
      </c>
      <c r="D545" s="64">
        <v>1</v>
      </c>
      <c r="E545" s="64">
        <v>1</v>
      </c>
      <c r="F545" s="71" t="s">
        <v>312</v>
      </c>
      <c r="G545" s="64"/>
      <c r="H545" s="22">
        <f t="shared" ref="H545:N545" si="141">SUM(H547:H554)</f>
        <v>935782</v>
      </c>
      <c r="I545" s="22">
        <f t="shared" si="141"/>
        <v>935782</v>
      </c>
      <c r="J545" s="22">
        <f t="shared" si="141"/>
        <v>0</v>
      </c>
      <c r="K545" s="22">
        <f t="shared" si="141"/>
        <v>0</v>
      </c>
      <c r="L545" s="22">
        <f t="shared" si="141"/>
        <v>0</v>
      </c>
      <c r="M545" s="22">
        <f t="shared" si="141"/>
        <v>0</v>
      </c>
      <c r="N545" s="22">
        <f t="shared" si="141"/>
        <v>935782</v>
      </c>
      <c r="O545" s="2" t="s">
        <v>875</v>
      </c>
      <c r="S545" s="222">
        <f t="shared" si="135"/>
        <v>0</v>
      </c>
      <c r="Y545" s="64"/>
      <c r="Z545" s="163">
        <f t="shared" si="136"/>
        <v>0</v>
      </c>
      <c r="AA545" s="163">
        <f t="shared" si="137"/>
        <v>0</v>
      </c>
      <c r="AB545" s="163">
        <f t="shared" si="138"/>
        <v>0</v>
      </c>
      <c r="AG545" s="163">
        <f t="shared" si="130"/>
        <v>0</v>
      </c>
      <c r="AH545" s="163">
        <f t="shared" si="131"/>
        <v>0</v>
      </c>
      <c r="AI545" s="163">
        <f t="shared" si="132"/>
        <v>935782</v>
      </c>
      <c r="AJ545" s="2">
        <v>1018726.5</v>
      </c>
      <c r="AK545" s="163">
        <f t="shared" si="134"/>
        <v>-82944.5</v>
      </c>
    </row>
    <row r="546" spans="1:37" ht="40.5">
      <c r="A546" s="163">
        <f t="shared" si="133"/>
        <v>0</v>
      </c>
      <c r="B546" s="64"/>
      <c r="C546" s="64"/>
      <c r="D546" s="64"/>
      <c r="E546" s="64"/>
      <c r="F546" s="71" t="s">
        <v>176</v>
      </c>
      <c r="G546" s="64"/>
      <c r="H546" s="22"/>
      <c r="I546" s="22"/>
      <c r="J546" s="22"/>
      <c r="K546" s="22"/>
      <c r="L546" s="22"/>
      <c r="M546" s="22"/>
      <c r="N546" s="22"/>
      <c r="O546" s="2" t="s">
        <v>875</v>
      </c>
      <c r="S546" s="222">
        <f t="shared" si="135"/>
        <v>0</v>
      </c>
      <c r="Y546" s="64"/>
      <c r="Z546" s="163">
        <f t="shared" si="136"/>
        <v>0</v>
      </c>
      <c r="AA546" s="163">
        <f t="shared" si="137"/>
        <v>0</v>
      </c>
      <c r="AB546" s="163">
        <f t="shared" si="138"/>
        <v>0</v>
      </c>
      <c r="AG546" s="163">
        <f t="shared" si="130"/>
        <v>0</v>
      </c>
      <c r="AH546" s="163">
        <f t="shared" si="131"/>
        <v>0</v>
      </c>
      <c r="AI546" s="163">
        <f t="shared" si="132"/>
        <v>0</v>
      </c>
      <c r="AK546" s="163">
        <f t="shared" si="134"/>
        <v>0</v>
      </c>
    </row>
    <row r="547" spans="1:37">
      <c r="A547" s="163">
        <f t="shared" si="133"/>
        <v>40700</v>
      </c>
      <c r="B547" s="64"/>
      <c r="C547" s="64"/>
      <c r="D547" s="64"/>
      <c r="E547" s="64"/>
      <c r="F547" s="71" t="s">
        <v>556</v>
      </c>
      <c r="G547" s="64">
        <v>4221</v>
      </c>
      <c r="H547" s="22">
        <f t="shared" ref="H547:H554" si="142">SUM(I547:J547)</f>
        <v>40700</v>
      </c>
      <c r="I547" s="22">
        <v>40700</v>
      </c>
      <c r="J547" s="22"/>
      <c r="K547" s="154"/>
      <c r="L547" s="154"/>
      <c r="M547" s="154"/>
      <c r="N547" s="154">
        <f t="shared" ref="N547:N554" si="143">+H547</f>
        <v>40700</v>
      </c>
      <c r="O547" s="2" t="s">
        <v>875</v>
      </c>
      <c r="S547" s="222">
        <f t="shared" si="135"/>
        <v>0</v>
      </c>
      <c r="Y547" s="64">
        <v>4221</v>
      </c>
      <c r="Z547" s="163">
        <f t="shared" si="136"/>
        <v>0</v>
      </c>
      <c r="AA547" s="163">
        <f t="shared" si="137"/>
        <v>0</v>
      </c>
      <c r="AB547" s="163">
        <f t="shared" si="138"/>
        <v>0</v>
      </c>
      <c r="AG547" s="163">
        <f t="shared" si="130"/>
        <v>0</v>
      </c>
      <c r="AH547" s="163">
        <f t="shared" si="131"/>
        <v>0</v>
      </c>
      <c r="AI547" s="163">
        <f t="shared" si="132"/>
        <v>40700</v>
      </c>
      <c r="AJ547" s="2">
        <v>60400</v>
      </c>
      <c r="AK547" s="163">
        <f t="shared" si="134"/>
        <v>-19700</v>
      </c>
    </row>
    <row r="548" spans="1:37">
      <c r="A548" s="163">
        <f t="shared" si="133"/>
        <v>3000</v>
      </c>
      <c r="B548" s="64"/>
      <c r="C548" s="64"/>
      <c r="D548" s="64"/>
      <c r="E548" s="64"/>
      <c r="F548" s="71" t="s">
        <v>885</v>
      </c>
      <c r="G548" s="64">
        <v>4222</v>
      </c>
      <c r="H548" s="22">
        <f t="shared" si="142"/>
        <v>3000</v>
      </c>
      <c r="I548" s="22">
        <v>3000</v>
      </c>
      <c r="J548" s="22"/>
      <c r="K548" s="154"/>
      <c r="L548" s="154"/>
      <c r="M548" s="154"/>
      <c r="N548" s="154">
        <f t="shared" si="143"/>
        <v>3000</v>
      </c>
      <c r="O548" s="2" t="s">
        <v>875</v>
      </c>
      <c r="S548" s="222">
        <f t="shared" si="135"/>
        <v>0</v>
      </c>
      <c r="Y548" s="64">
        <v>4222</v>
      </c>
      <c r="Z548" s="163">
        <f t="shared" si="136"/>
        <v>0</v>
      </c>
      <c r="AA548" s="163">
        <f t="shared" si="137"/>
        <v>0</v>
      </c>
      <c r="AB548" s="163">
        <f t="shared" si="138"/>
        <v>0</v>
      </c>
      <c r="AG548" s="163">
        <f t="shared" si="130"/>
        <v>0</v>
      </c>
      <c r="AH548" s="163">
        <f t="shared" si="131"/>
        <v>0</v>
      </c>
      <c r="AI548" s="163">
        <f t="shared" si="132"/>
        <v>3000</v>
      </c>
      <c r="AJ548" s="2">
        <v>2000</v>
      </c>
      <c r="AK548" s="163">
        <f t="shared" si="134"/>
        <v>1000</v>
      </c>
    </row>
    <row r="549" spans="1:37">
      <c r="A549" s="163">
        <f t="shared" si="133"/>
        <v>785484</v>
      </c>
      <c r="B549" s="64"/>
      <c r="C549" s="64"/>
      <c r="D549" s="64"/>
      <c r="E549" s="64"/>
      <c r="F549" s="71" t="s">
        <v>557</v>
      </c>
      <c r="G549" s="64">
        <v>4511</v>
      </c>
      <c r="H549" s="22">
        <f t="shared" si="142"/>
        <v>785484</v>
      </c>
      <c r="I549" s="22">
        <v>785484</v>
      </c>
      <c r="J549" s="22"/>
      <c r="K549" s="154"/>
      <c r="L549" s="154"/>
      <c r="M549" s="154"/>
      <c r="N549" s="154">
        <f t="shared" si="143"/>
        <v>785484</v>
      </c>
      <c r="O549" s="2" t="s">
        <v>875</v>
      </c>
      <c r="S549" s="222">
        <f t="shared" si="135"/>
        <v>0</v>
      </c>
      <c r="Y549" s="64">
        <v>4511</v>
      </c>
      <c r="Z549" s="163">
        <f t="shared" si="136"/>
        <v>0</v>
      </c>
      <c r="AA549" s="163">
        <f t="shared" si="137"/>
        <v>0</v>
      </c>
      <c r="AB549" s="163">
        <f t="shared" si="138"/>
        <v>0</v>
      </c>
      <c r="AG549" s="163">
        <f t="shared" si="130"/>
        <v>0</v>
      </c>
      <c r="AH549" s="163">
        <f t="shared" si="131"/>
        <v>0</v>
      </c>
      <c r="AI549" s="163">
        <f t="shared" si="132"/>
        <v>785484</v>
      </c>
      <c r="AJ549" s="2">
        <v>818212.5</v>
      </c>
      <c r="AK549" s="163">
        <f t="shared" si="134"/>
        <v>-32728.5</v>
      </c>
    </row>
    <row r="550" spans="1:37">
      <c r="A550" s="163">
        <f t="shared" si="133"/>
        <v>0</v>
      </c>
      <c r="B550" s="64"/>
      <c r="C550" s="64"/>
      <c r="D550" s="64"/>
      <c r="E550" s="64"/>
      <c r="F550" s="71" t="s">
        <v>558</v>
      </c>
      <c r="G550" s="64">
        <v>4729</v>
      </c>
      <c r="H550" s="22">
        <f t="shared" si="142"/>
        <v>0</v>
      </c>
      <c r="I550" s="22"/>
      <c r="J550" s="22"/>
      <c r="K550" s="154"/>
      <c r="L550" s="154"/>
      <c r="M550" s="154"/>
      <c r="N550" s="154">
        <f t="shared" si="143"/>
        <v>0</v>
      </c>
      <c r="O550" s="2" t="s">
        <v>875</v>
      </c>
      <c r="S550" s="222">
        <f t="shared" si="135"/>
        <v>0</v>
      </c>
      <c r="Y550" s="64">
        <v>4729</v>
      </c>
      <c r="Z550" s="163">
        <f t="shared" si="136"/>
        <v>0</v>
      </c>
      <c r="AA550" s="163">
        <f t="shared" si="137"/>
        <v>0</v>
      </c>
      <c r="AB550" s="163">
        <f t="shared" si="138"/>
        <v>0</v>
      </c>
      <c r="AG550" s="163">
        <f t="shared" si="130"/>
        <v>0</v>
      </c>
      <c r="AH550" s="163">
        <f t="shared" si="131"/>
        <v>0</v>
      </c>
      <c r="AI550" s="163">
        <f t="shared" si="132"/>
        <v>0</v>
      </c>
      <c r="AJ550" s="2">
        <v>82140</v>
      </c>
      <c r="AK550" s="163">
        <f t="shared" si="134"/>
        <v>-82140</v>
      </c>
    </row>
    <row r="551" spans="1:37" ht="27">
      <c r="A551" s="163">
        <f t="shared" si="133"/>
        <v>41828</v>
      </c>
      <c r="B551" s="64"/>
      <c r="C551" s="64"/>
      <c r="D551" s="64"/>
      <c r="E551" s="64"/>
      <c r="F551" s="71" t="s">
        <v>563</v>
      </c>
      <c r="G551" s="64">
        <v>4819</v>
      </c>
      <c r="H551" s="22">
        <f t="shared" si="142"/>
        <v>41828</v>
      </c>
      <c r="I551" s="22">
        <v>41828</v>
      </c>
      <c r="J551" s="22"/>
      <c r="K551" s="154"/>
      <c r="L551" s="154"/>
      <c r="M551" s="154"/>
      <c r="N551" s="154">
        <f t="shared" si="143"/>
        <v>41828</v>
      </c>
      <c r="O551" s="2" t="s">
        <v>875</v>
      </c>
      <c r="P551" s="2">
        <v>4088.9</v>
      </c>
      <c r="S551" s="222">
        <f t="shared" si="135"/>
        <v>-4088.9</v>
      </c>
      <c r="V551" s="2">
        <v>4088.9</v>
      </c>
      <c r="W551" s="2">
        <v>4088.9</v>
      </c>
      <c r="X551" s="2">
        <v>4088.9</v>
      </c>
      <c r="Y551" s="64">
        <v>4819</v>
      </c>
      <c r="Z551" s="163">
        <f t="shared" si="136"/>
        <v>4088.9</v>
      </c>
      <c r="AA551" s="163">
        <f t="shared" si="137"/>
        <v>4088.9</v>
      </c>
      <c r="AB551" s="163">
        <f t="shared" si="138"/>
        <v>4088.9</v>
      </c>
      <c r="AG551" s="163">
        <f t="shared" si="130"/>
        <v>0</v>
      </c>
      <c r="AH551" s="163">
        <f t="shared" si="131"/>
        <v>0</v>
      </c>
      <c r="AI551" s="163">
        <f t="shared" si="132"/>
        <v>41828</v>
      </c>
      <c r="AJ551" s="2">
        <v>41828</v>
      </c>
      <c r="AK551" s="163">
        <f t="shared" si="134"/>
        <v>0</v>
      </c>
    </row>
    <row r="552" spans="1:37">
      <c r="A552" s="163">
        <f t="shared" si="133"/>
        <v>3000</v>
      </c>
      <c r="B552" s="64"/>
      <c r="C552" s="64"/>
      <c r="D552" s="64"/>
      <c r="E552" s="64"/>
      <c r="F552" s="71" t="s">
        <v>543</v>
      </c>
      <c r="G552" s="64">
        <v>4861</v>
      </c>
      <c r="H552" s="22">
        <f t="shared" si="142"/>
        <v>3000</v>
      </c>
      <c r="I552" s="22">
        <v>3000</v>
      </c>
      <c r="J552" s="22"/>
      <c r="K552" s="154"/>
      <c r="L552" s="154"/>
      <c r="M552" s="154"/>
      <c r="N552" s="154">
        <f t="shared" si="143"/>
        <v>3000</v>
      </c>
      <c r="O552" s="2" t="s">
        <v>875</v>
      </c>
      <c r="S552" s="222">
        <f t="shared" si="135"/>
        <v>0</v>
      </c>
      <c r="Y552" s="64">
        <v>4861</v>
      </c>
      <c r="Z552" s="163">
        <f t="shared" si="136"/>
        <v>0</v>
      </c>
      <c r="AA552" s="163">
        <f t="shared" si="137"/>
        <v>0</v>
      </c>
      <c r="AB552" s="163">
        <f t="shared" si="138"/>
        <v>0</v>
      </c>
      <c r="AG552" s="163">
        <f t="shared" si="130"/>
        <v>0</v>
      </c>
      <c r="AH552" s="163">
        <f t="shared" si="131"/>
        <v>0</v>
      </c>
      <c r="AI552" s="163">
        <f t="shared" si="132"/>
        <v>3000</v>
      </c>
      <c r="AJ552" s="2">
        <v>2000</v>
      </c>
      <c r="AK552" s="163">
        <f t="shared" si="134"/>
        <v>1000</v>
      </c>
    </row>
    <row r="553" spans="1:37">
      <c r="A553" s="163">
        <f t="shared" si="133"/>
        <v>3770</v>
      </c>
      <c r="B553" s="64"/>
      <c r="C553" s="64"/>
      <c r="D553" s="64"/>
      <c r="E553" s="64"/>
      <c r="F553" s="71" t="s">
        <v>559</v>
      </c>
      <c r="G553" s="64">
        <v>4216</v>
      </c>
      <c r="H553" s="22">
        <f t="shared" si="142"/>
        <v>3770</v>
      </c>
      <c r="I553" s="22">
        <v>3770</v>
      </c>
      <c r="J553" s="22"/>
      <c r="K553" s="154"/>
      <c r="L553" s="154"/>
      <c r="M553" s="154"/>
      <c r="N553" s="154">
        <f t="shared" si="143"/>
        <v>3770</v>
      </c>
      <c r="O553" s="2" t="s">
        <v>875</v>
      </c>
      <c r="S553" s="222">
        <f t="shared" si="135"/>
        <v>0</v>
      </c>
      <c r="Y553" s="64">
        <v>4216</v>
      </c>
      <c r="Z553" s="163">
        <f t="shared" si="136"/>
        <v>0</v>
      </c>
      <c r="AA553" s="163">
        <f t="shared" si="137"/>
        <v>0</v>
      </c>
      <c r="AB553" s="163">
        <f t="shared" si="138"/>
        <v>0</v>
      </c>
      <c r="AG553" s="163">
        <f t="shared" si="130"/>
        <v>0</v>
      </c>
      <c r="AH553" s="163">
        <f t="shared" si="131"/>
        <v>0</v>
      </c>
      <c r="AI553" s="163">
        <f t="shared" si="132"/>
        <v>3770</v>
      </c>
      <c r="AJ553" s="2">
        <v>3770</v>
      </c>
      <c r="AK553" s="163">
        <f t="shared" si="134"/>
        <v>0</v>
      </c>
    </row>
    <row r="554" spans="1:37" ht="27">
      <c r="A554" s="163">
        <f t="shared" si="133"/>
        <v>58000</v>
      </c>
      <c r="B554" s="64"/>
      <c r="C554" s="64"/>
      <c r="D554" s="64"/>
      <c r="E554" s="64"/>
      <c r="F554" s="71" t="s">
        <v>561</v>
      </c>
      <c r="G554" s="64">
        <v>4727</v>
      </c>
      <c r="H554" s="22">
        <f t="shared" si="142"/>
        <v>58000</v>
      </c>
      <c r="I554" s="22">
        <v>58000</v>
      </c>
      <c r="J554" s="22"/>
      <c r="K554" s="154"/>
      <c r="L554" s="154"/>
      <c r="M554" s="154"/>
      <c r="N554" s="154">
        <f t="shared" si="143"/>
        <v>58000</v>
      </c>
      <c r="O554" s="2" t="s">
        <v>875</v>
      </c>
      <c r="S554" s="222">
        <f t="shared" si="135"/>
        <v>0</v>
      </c>
      <c r="Y554" s="64">
        <v>4727</v>
      </c>
      <c r="Z554" s="163">
        <f t="shared" si="136"/>
        <v>0</v>
      </c>
      <c r="AA554" s="163">
        <f t="shared" si="137"/>
        <v>0</v>
      </c>
      <c r="AB554" s="163">
        <f t="shared" si="138"/>
        <v>0</v>
      </c>
      <c r="AG554" s="163">
        <f t="shared" si="130"/>
        <v>0</v>
      </c>
      <c r="AH554" s="163">
        <f t="shared" si="131"/>
        <v>0</v>
      </c>
      <c r="AI554" s="163">
        <f t="shared" si="132"/>
        <v>58000</v>
      </c>
      <c r="AJ554" s="2">
        <v>8376</v>
      </c>
      <c r="AK554" s="163">
        <f t="shared" si="134"/>
        <v>49624</v>
      </c>
    </row>
    <row r="555" spans="1:37">
      <c r="A555" s="163">
        <f t="shared" si="133"/>
        <v>0</v>
      </c>
      <c r="B555" s="64"/>
      <c r="C555" s="64"/>
      <c r="D555" s="64"/>
      <c r="E555" s="64"/>
      <c r="F555" s="71" t="s">
        <v>177</v>
      </c>
      <c r="G555" s="64"/>
      <c r="H555" s="22"/>
      <c r="I555" s="22"/>
      <c r="J555" s="22"/>
      <c r="K555" s="22"/>
      <c r="L555" s="22"/>
      <c r="M555" s="22"/>
      <c r="N555" s="22"/>
      <c r="O555" s="2" t="s">
        <v>875</v>
      </c>
      <c r="S555" s="222">
        <f t="shared" si="135"/>
        <v>0</v>
      </c>
      <c r="Y555" s="64"/>
      <c r="Z555" s="163">
        <f t="shared" si="136"/>
        <v>0</v>
      </c>
      <c r="AA555" s="163">
        <f t="shared" si="137"/>
        <v>0</v>
      </c>
      <c r="AB555" s="163">
        <f t="shared" si="138"/>
        <v>0</v>
      </c>
      <c r="AG555" s="163">
        <f t="shared" si="130"/>
        <v>0</v>
      </c>
      <c r="AH555" s="163">
        <f t="shared" si="131"/>
        <v>0</v>
      </c>
      <c r="AI555" s="163">
        <f t="shared" si="132"/>
        <v>0</v>
      </c>
      <c r="AK555" s="163">
        <f t="shared" si="134"/>
        <v>0</v>
      </c>
    </row>
    <row r="556" spans="1:37">
      <c r="A556" s="163">
        <f t="shared" si="133"/>
        <v>1195549.996</v>
      </c>
      <c r="B556" s="64">
        <v>2820</v>
      </c>
      <c r="C556" s="64" t="s">
        <v>13</v>
      </c>
      <c r="D556" s="64">
        <v>2</v>
      </c>
      <c r="E556" s="64">
        <v>0</v>
      </c>
      <c r="F556" s="71" t="s">
        <v>313</v>
      </c>
      <c r="G556" s="64"/>
      <c r="H556" s="22">
        <f t="shared" ref="H556:N556" si="144">H558+H564+H570+H576+H581+H585+H589</f>
        <v>1195549.996</v>
      </c>
      <c r="I556" s="22">
        <f t="shared" si="144"/>
        <v>1180049.996</v>
      </c>
      <c r="J556" s="22">
        <f t="shared" si="144"/>
        <v>15500</v>
      </c>
      <c r="K556" s="22">
        <f t="shared" si="144"/>
        <v>0</v>
      </c>
      <c r="L556" s="22">
        <f t="shared" si="144"/>
        <v>0</v>
      </c>
      <c r="M556" s="22">
        <f t="shared" si="144"/>
        <v>0</v>
      </c>
      <c r="N556" s="22">
        <f t="shared" si="144"/>
        <v>1195549.996</v>
      </c>
      <c r="O556" s="2" t="s">
        <v>875</v>
      </c>
      <c r="S556" s="222">
        <f t="shared" si="135"/>
        <v>0</v>
      </c>
      <c r="Y556" s="64"/>
      <c r="Z556" s="163">
        <f t="shared" si="136"/>
        <v>0</v>
      </c>
      <c r="AA556" s="163">
        <f t="shared" si="137"/>
        <v>0</v>
      </c>
      <c r="AB556" s="163">
        <f t="shared" si="138"/>
        <v>0</v>
      </c>
      <c r="AG556" s="163">
        <f t="shared" si="130"/>
        <v>0</v>
      </c>
      <c r="AH556" s="163">
        <f t="shared" si="131"/>
        <v>0</v>
      </c>
      <c r="AI556" s="163">
        <f t="shared" si="132"/>
        <v>1195549.996</v>
      </c>
      <c r="AJ556" s="2">
        <v>1278961</v>
      </c>
      <c r="AK556" s="163">
        <f t="shared" si="134"/>
        <v>-98911.003999999957</v>
      </c>
    </row>
    <row r="557" spans="1:37" ht="54.75" customHeight="1">
      <c r="A557" s="163">
        <f t="shared" si="133"/>
        <v>0</v>
      </c>
      <c r="B557" s="64"/>
      <c r="C557" s="64"/>
      <c r="D557" s="64"/>
      <c r="E557" s="64"/>
      <c r="F557" s="71" t="s">
        <v>155</v>
      </c>
      <c r="G557" s="64"/>
      <c r="H557" s="22"/>
      <c r="I557" s="22"/>
      <c r="J557" s="22"/>
      <c r="K557" s="22"/>
      <c r="L557" s="22"/>
      <c r="M557" s="22"/>
      <c r="N557" s="22"/>
      <c r="O557" s="2" t="s">
        <v>875</v>
      </c>
      <c r="P557" s="163"/>
      <c r="S557" s="222">
        <f t="shared" si="135"/>
        <v>0</v>
      </c>
      <c r="Y557" s="64"/>
      <c r="Z557" s="163">
        <f t="shared" si="136"/>
        <v>0</v>
      </c>
      <c r="AA557" s="163">
        <f t="shared" si="137"/>
        <v>0</v>
      </c>
      <c r="AB557" s="163">
        <f t="shared" si="138"/>
        <v>0</v>
      </c>
      <c r="AG557" s="163">
        <f t="shared" si="130"/>
        <v>0</v>
      </c>
      <c r="AH557" s="163">
        <f t="shared" si="131"/>
        <v>0</v>
      </c>
      <c r="AI557" s="163">
        <f t="shared" si="132"/>
        <v>0</v>
      </c>
      <c r="AK557" s="163">
        <f t="shared" si="134"/>
        <v>0</v>
      </c>
    </row>
    <row r="558" spans="1:37">
      <c r="A558" s="163">
        <f t="shared" si="133"/>
        <v>85321.68</v>
      </c>
      <c r="B558" s="64">
        <v>2821</v>
      </c>
      <c r="C558" s="64" t="s">
        <v>13</v>
      </c>
      <c r="D558" s="64">
        <v>2</v>
      </c>
      <c r="E558" s="64">
        <v>1</v>
      </c>
      <c r="F558" s="71" t="s">
        <v>314</v>
      </c>
      <c r="G558" s="64"/>
      <c r="H558" s="22">
        <f>H560+H561+H562+H563</f>
        <v>85321.68</v>
      </c>
      <c r="I558" s="22">
        <f t="shared" ref="I558:N558" si="145">I560+I561+I562+I563</f>
        <v>85321.68</v>
      </c>
      <c r="J558" s="22">
        <f t="shared" si="145"/>
        <v>0</v>
      </c>
      <c r="K558" s="22">
        <f t="shared" si="145"/>
        <v>0</v>
      </c>
      <c r="L558" s="22">
        <f t="shared" si="145"/>
        <v>0</v>
      </c>
      <c r="M558" s="22">
        <f t="shared" si="145"/>
        <v>0</v>
      </c>
      <c r="N558" s="22">
        <f t="shared" si="145"/>
        <v>85321.68</v>
      </c>
      <c r="O558" s="2" t="s">
        <v>875</v>
      </c>
      <c r="S558" s="222">
        <f t="shared" si="135"/>
        <v>0</v>
      </c>
      <c r="Y558" s="64"/>
      <c r="Z558" s="163">
        <f t="shared" si="136"/>
        <v>0</v>
      </c>
      <c r="AA558" s="163">
        <f t="shared" si="137"/>
        <v>0</v>
      </c>
      <c r="AB558" s="163">
        <f t="shared" si="138"/>
        <v>0</v>
      </c>
      <c r="AG558" s="163">
        <f t="shared" si="130"/>
        <v>0</v>
      </c>
      <c r="AH558" s="163">
        <f t="shared" si="131"/>
        <v>0</v>
      </c>
      <c r="AI558" s="163">
        <f t="shared" si="132"/>
        <v>85321.68</v>
      </c>
      <c r="AJ558" s="2">
        <v>88814.25</v>
      </c>
      <c r="AK558" s="163">
        <f t="shared" si="134"/>
        <v>-3492.570000000007</v>
      </c>
    </row>
    <row r="559" spans="1:37" ht="40.5">
      <c r="A559" s="163">
        <f t="shared" si="133"/>
        <v>0</v>
      </c>
      <c r="B559" s="64"/>
      <c r="C559" s="64"/>
      <c r="D559" s="64"/>
      <c r="E559" s="64"/>
      <c r="F559" s="71" t="s">
        <v>176</v>
      </c>
      <c r="G559" s="64"/>
      <c r="H559" s="22"/>
      <c r="I559" s="22"/>
      <c r="J559" s="22"/>
      <c r="K559" s="22"/>
      <c r="L559" s="22"/>
      <c r="M559" s="22"/>
      <c r="N559" s="22"/>
      <c r="O559" s="2" t="s">
        <v>875</v>
      </c>
      <c r="S559" s="222">
        <f t="shared" si="135"/>
        <v>0</v>
      </c>
      <c r="Y559" s="64"/>
      <c r="Z559" s="163">
        <f t="shared" si="136"/>
        <v>0</v>
      </c>
      <c r="AA559" s="163">
        <f t="shared" si="137"/>
        <v>0</v>
      </c>
      <c r="AB559" s="163">
        <f t="shared" si="138"/>
        <v>0</v>
      </c>
      <c r="AG559" s="163">
        <f t="shared" si="130"/>
        <v>0</v>
      </c>
      <c r="AH559" s="163">
        <f t="shared" si="131"/>
        <v>0</v>
      </c>
      <c r="AI559" s="163">
        <f t="shared" si="132"/>
        <v>0</v>
      </c>
      <c r="AK559" s="163">
        <f t="shared" si="134"/>
        <v>0</v>
      </c>
    </row>
    <row r="560" spans="1:37" ht="27">
      <c r="A560" s="163">
        <f t="shared" si="133"/>
        <v>83821.679999999993</v>
      </c>
      <c r="B560" s="64"/>
      <c r="C560" s="64"/>
      <c r="D560" s="64"/>
      <c r="E560" s="64"/>
      <c r="F560" s="71" t="s">
        <v>562</v>
      </c>
      <c r="G560" s="64">
        <v>4511</v>
      </c>
      <c r="H560" s="22">
        <f>SUM(I560:J560)</f>
        <v>83821.679999999993</v>
      </c>
      <c r="I560" s="22">
        <v>83821.679999999993</v>
      </c>
      <c r="J560" s="22"/>
      <c r="K560" s="154"/>
      <c r="L560" s="154"/>
      <c r="M560" s="154"/>
      <c r="N560" s="154">
        <f t="shared" ref="N560:N562" si="146">+H560</f>
        <v>83821.679999999993</v>
      </c>
      <c r="O560" s="2" t="s">
        <v>875</v>
      </c>
      <c r="S560" s="222">
        <f t="shared" si="135"/>
        <v>0</v>
      </c>
      <c r="Y560" s="64">
        <v>4511</v>
      </c>
      <c r="Z560" s="163">
        <f t="shared" si="136"/>
        <v>0</v>
      </c>
      <c r="AA560" s="163">
        <f t="shared" si="137"/>
        <v>0</v>
      </c>
      <c r="AB560" s="163">
        <f t="shared" si="138"/>
        <v>0</v>
      </c>
      <c r="AG560" s="163">
        <f t="shared" si="130"/>
        <v>0</v>
      </c>
      <c r="AH560" s="163">
        <f t="shared" si="131"/>
        <v>0</v>
      </c>
      <c r="AI560" s="163">
        <f t="shared" si="132"/>
        <v>83821.679999999993</v>
      </c>
      <c r="AJ560" s="2">
        <v>87314.25</v>
      </c>
      <c r="AK560" s="163">
        <f t="shared" si="134"/>
        <v>-3492.570000000007</v>
      </c>
    </row>
    <row r="561" spans="1:37">
      <c r="A561" s="163">
        <f t="shared" si="133"/>
        <v>0</v>
      </c>
      <c r="B561" s="64"/>
      <c r="C561" s="64"/>
      <c r="D561" s="64"/>
      <c r="E561" s="64"/>
      <c r="F561" s="71" t="s">
        <v>559</v>
      </c>
      <c r="G561" s="64">
        <v>4216</v>
      </c>
      <c r="H561" s="22">
        <f>SUM(I561:J561)</f>
        <v>0</v>
      </c>
      <c r="I561" s="22"/>
      <c r="J561" s="22"/>
      <c r="K561" s="154"/>
      <c r="L561" s="154"/>
      <c r="M561" s="154"/>
      <c r="N561" s="154">
        <f t="shared" si="146"/>
        <v>0</v>
      </c>
      <c r="O561" s="2" t="s">
        <v>875</v>
      </c>
      <c r="S561" s="222">
        <f t="shared" si="135"/>
        <v>0</v>
      </c>
      <c r="Y561" s="64">
        <v>4216</v>
      </c>
      <c r="Z561" s="163">
        <f t="shared" si="136"/>
        <v>0</v>
      </c>
      <c r="AA561" s="163">
        <f t="shared" si="137"/>
        <v>0</v>
      </c>
      <c r="AB561" s="163">
        <f t="shared" si="138"/>
        <v>0</v>
      </c>
      <c r="AG561" s="163">
        <f t="shared" si="130"/>
        <v>0</v>
      </c>
      <c r="AH561" s="163">
        <f t="shared" si="131"/>
        <v>0</v>
      </c>
      <c r="AI561" s="163">
        <f t="shared" si="132"/>
        <v>0</v>
      </c>
      <c r="AK561" s="163">
        <f t="shared" si="134"/>
        <v>0</v>
      </c>
    </row>
    <row r="562" spans="1:37" ht="27">
      <c r="A562" s="163">
        <f t="shared" si="133"/>
        <v>1500</v>
      </c>
      <c r="B562" s="64"/>
      <c r="C562" s="64"/>
      <c r="D562" s="64"/>
      <c r="E562" s="64"/>
      <c r="F562" s="71" t="s">
        <v>563</v>
      </c>
      <c r="G562" s="64">
        <v>4819</v>
      </c>
      <c r="H562" s="22">
        <f>SUM(I562:J562)</f>
        <v>1500</v>
      </c>
      <c r="I562" s="22">
        <v>1500</v>
      </c>
      <c r="J562" s="22"/>
      <c r="K562" s="154"/>
      <c r="L562" s="154"/>
      <c r="M562" s="154"/>
      <c r="N562" s="154">
        <f t="shared" si="146"/>
        <v>1500</v>
      </c>
      <c r="O562" s="2" t="s">
        <v>875</v>
      </c>
      <c r="P562" s="2">
        <v>80.099999999999994</v>
      </c>
      <c r="S562" s="222">
        <f t="shared" si="135"/>
        <v>-80.099999999999994</v>
      </c>
      <c r="V562" s="2">
        <v>80.099999999999994</v>
      </c>
      <c r="W562" s="2">
        <v>80.099999999999994</v>
      </c>
      <c r="X562" s="2">
        <v>80.099999999999994</v>
      </c>
      <c r="Y562" s="64">
        <v>4819</v>
      </c>
      <c r="Z562" s="163">
        <f t="shared" si="136"/>
        <v>80.099999999999994</v>
      </c>
      <c r="AA562" s="163">
        <f t="shared" si="137"/>
        <v>80.099999999999994</v>
      </c>
      <c r="AB562" s="163">
        <f t="shared" si="138"/>
        <v>80.099999999999994</v>
      </c>
      <c r="AG562" s="163">
        <f t="shared" si="130"/>
        <v>0</v>
      </c>
      <c r="AH562" s="163">
        <f t="shared" si="131"/>
        <v>0</v>
      </c>
      <c r="AI562" s="163">
        <f t="shared" si="132"/>
        <v>1500</v>
      </c>
      <c r="AJ562" s="2">
        <v>1500</v>
      </c>
      <c r="AK562" s="163">
        <f t="shared" si="134"/>
        <v>0</v>
      </c>
    </row>
    <row r="563" spans="1:37">
      <c r="A563" s="163">
        <f t="shared" si="133"/>
        <v>0</v>
      </c>
      <c r="B563" s="64"/>
      <c r="C563" s="64"/>
      <c r="D563" s="64"/>
      <c r="E563" s="64"/>
      <c r="F563" s="71" t="s">
        <v>184</v>
      </c>
      <c r="G563" s="64" t="s">
        <v>94</v>
      </c>
      <c r="H563" s="22"/>
      <c r="I563" s="22"/>
      <c r="J563" s="22"/>
      <c r="K563" s="84"/>
      <c r="L563" s="84"/>
      <c r="M563" s="84"/>
      <c r="N563" s="84"/>
      <c r="O563" s="2" t="s">
        <v>875</v>
      </c>
      <c r="S563" s="222">
        <f t="shared" si="135"/>
        <v>0</v>
      </c>
      <c r="Y563" s="64" t="s">
        <v>94</v>
      </c>
      <c r="Z563" s="163">
        <f t="shared" si="136"/>
        <v>0</v>
      </c>
      <c r="AA563" s="163">
        <f t="shared" si="137"/>
        <v>0</v>
      </c>
      <c r="AB563" s="163">
        <f t="shared" si="138"/>
        <v>0</v>
      </c>
      <c r="AG563" s="163">
        <f t="shared" si="130"/>
        <v>0</v>
      </c>
      <c r="AH563" s="163">
        <f t="shared" si="131"/>
        <v>0</v>
      </c>
      <c r="AI563" s="163">
        <f t="shared" si="132"/>
        <v>0</v>
      </c>
      <c r="AK563" s="163">
        <f t="shared" si="134"/>
        <v>0</v>
      </c>
    </row>
    <row r="564" spans="1:37" ht="25.5" customHeight="1">
      <c r="A564" s="163">
        <f t="shared" si="133"/>
        <v>115959.12</v>
      </c>
      <c r="B564" s="64">
        <v>2822</v>
      </c>
      <c r="C564" s="64" t="s">
        <v>13</v>
      </c>
      <c r="D564" s="64">
        <v>2</v>
      </c>
      <c r="E564" s="64">
        <v>2</v>
      </c>
      <c r="F564" s="71" t="s">
        <v>315</v>
      </c>
      <c r="G564" s="64"/>
      <c r="H564" s="22">
        <f>SUM(H566:H567)</f>
        <v>115959.12</v>
      </c>
      <c r="I564" s="22">
        <f t="shared" ref="I564:N564" si="147">SUM(I566:I567)</f>
        <v>115959.12</v>
      </c>
      <c r="J564" s="22">
        <f t="shared" si="147"/>
        <v>0</v>
      </c>
      <c r="K564" s="22">
        <f t="shared" si="147"/>
        <v>0</v>
      </c>
      <c r="L564" s="22">
        <f t="shared" si="147"/>
        <v>0</v>
      </c>
      <c r="M564" s="22">
        <f t="shared" si="147"/>
        <v>0</v>
      </c>
      <c r="N564" s="22">
        <f t="shared" si="147"/>
        <v>115959.12</v>
      </c>
      <c r="O564" s="2" t="s">
        <v>875</v>
      </c>
      <c r="S564" s="222">
        <f t="shared" si="135"/>
        <v>0</v>
      </c>
      <c r="Y564" s="64"/>
      <c r="Z564" s="163">
        <f t="shared" si="136"/>
        <v>0</v>
      </c>
      <c r="AA564" s="163">
        <f t="shared" si="137"/>
        <v>0</v>
      </c>
      <c r="AB564" s="163">
        <f t="shared" si="138"/>
        <v>0</v>
      </c>
      <c r="AG564" s="163">
        <f t="shared" si="130"/>
        <v>0</v>
      </c>
      <c r="AH564" s="163">
        <f t="shared" si="131"/>
        <v>0</v>
      </c>
      <c r="AI564" s="163">
        <f t="shared" si="132"/>
        <v>115959.12</v>
      </c>
      <c r="AJ564" s="2">
        <v>134890.75</v>
      </c>
      <c r="AK564" s="163">
        <f t="shared" si="134"/>
        <v>-18931.630000000005</v>
      </c>
    </row>
    <row r="565" spans="1:37" ht="40.5">
      <c r="A565" s="163">
        <f t="shared" si="133"/>
        <v>0</v>
      </c>
      <c r="B565" s="64"/>
      <c r="C565" s="64"/>
      <c r="D565" s="64"/>
      <c r="E565" s="64"/>
      <c r="F565" s="71" t="s">
        <v>176</v>
      </c>
      <c r="G565" s="64"/>
      <c r="H565" s="22"/>
      <c r="I565" s="22"/>
      <c r="J565" s="22"/>
      <c r="K565" s="22"/>
      <c r="L565" s="22"/>
      <c r="M565" s="22"/>
      <c r="N565" s="22"/>
      <c r="O565" s="2" t="s">
        <v>875</v>
      </c>
      <c r="S565" s="222">
        <f t="shared" si="135"/>
        <v>0</v>
      </c>
      <c r="Y565" s="64"/>
      <c r="Z565" s="163">
        <f t="shared" si="136"/>
        <v>0</v>
      </c>
      <c r="AA565" s="163">
        <f t="shared" si="137"/>
        <v>0</v>
      </c>
      <c r="AB565" s="163">
        <f t="shared" si="138"/>
        <v>0</v>
      </c>
      <c r="AG565" s="163">
        <f t="shared" si="130"/>
        <v>0</v>
      </c>
      <c r="AH565" s="163">
        <f t="shared" si="131"/>
        <v>0</v>
      </c>
      <c r="AI565" s="163">
        <f t="shared" si="132"/>
        <v>0</v>
      </c>
      <c r="AK565" s="163">
        <f t="shared" si="134"/>
        <v>0</v>
      </c>
    </row>
    <row r="566" spans="1:37" ht="27">
      <c r="A566" s="163">
        <f t="shared" si="133"/>
        <v>24000</v>
      </c>
      <c r="B566" s="64"/>
      <c r="C566" s="64"/>
      <c r="D566" s="64"/>
      <c r="E566" s="64"/>
      <c r="F566" s="71" t="s">
        <v>563</v>
      </c>
      <c r="G566" s="64">
        <v>4819</v>
      </c>
      <c r="H566" s="22">
        <f>SUM(I566:J566)</f>
        <v>24000</v>
      </c>
      <c r="I566" s="22">
        <v>24000</v>
      </c>
      <c r="J566" s="22"/>
      <c r="K566" s="154"/>
      <c r="L566" s="154"/>
      <c r="M566" s="154"/>
      <c r="N566" s="154">
        <f t="shared" ref="N566:N567" si="148">+H566</f>
        <v>24000</v>
      </c>
      <c r="O566" s="2" t="s">
        <v>875</v>
      </c>
      <c r="P566" s="2">
        <v>506.9</v>
      </c>
      <c r="S566" s="222">
        <f t="shared" si="135"/>
        <v>-506.9</v>
      </c>
      <c r="V566" s="2">
        <v>506.9</v>
      </c>
      <c r="W566" s="2">
        <v>506.9</v>
      </c>
      <c r="X566" s="2">
        <v>506.9</v>
      </c>
      <c r="Y566" s="64">
        <v>4819</v>
      </c>
      <c r="Z566" s="163">
        <f t="shared" si="136"/>
        <v>506.9</v>
      </c>
      <c r="AA566" s="163">
        <f t="shared" si="137"/>
        <v>506.9</v>
      </c>
      <c r="AB566" s="163">
        <f t="shared" si="138"/>
        <v>506.9</v>
      </c>
      <c r="AG566" s="163">
        <f t="shared" si="130"/>
        <v>0</v>
      </c>
      <c r="AH566" s="163">
        <f t="shared" si="131"/>
        <v>0</v>
      </c>
      <c r="AI566" s="163">
        <f t="shared" si="132"/>
        <v>24000</v>
      </c>
      <c r="AJ566" s="2">
        <v>39100</v>
      </c>
      <c r="AK566" s="163">
        <f t="shared" si="134"/>
        <v>-15100</v>
      </c>
    </row>
    <row r="567" spans="1:37">
      <c r="A567" s="163">
        <f t="shared" si="133"/>
        <v>91959.12</v>
      </c>
      <c r="B567" s="64"/>
      <c r="C567" s="64"/>
      <c r="D567" s="64"/>
      <c r="E567" s="64"/>
      <c r="F567" s="71" t="s">
        <v>585</v>
      </c>
      <c r="G567" s="64">
        <v>4511</v>
      </c>
      <c r="H567" s="22">
        <f>SUM(I567:J567)</f>
        <v>91959.12</v>
      </c>
      <c r="I567" s="22">
        <v>91959.12</v>
      </c>
      <c r="J567" s="22"/>
      <c r="K567" s="154"/>
      <c r="L567" s="154"/>
      <c r="M567" s="154"/>
      <c r="N567" s="154">
        <f t="shared" si="148"/>
        <v>91959.12</v>
      </c>
      <c r="O567" s="2" t="s">
        <v>875</v>
      </c>
      <c r="S567" s="222">
        <f t="shared" si="135"/>
        <v>0</v>
      </c>
      <c r="Y567" s="64">
        <v>4511</v>
      </c>
      <c r="Z567" s="163">
        <f t="shared" si="136"/>
        <v>0</v>
      </c>
      <c r="AA567" s="163">
        <f t="shared" si="137"/>
        <v>0</v>
      </c>
      <c r="AB567" s="163">
        <f t="shared" si="138"/>
        <v>0</v>
      </c>
      <c r="AG567" s="163">
        <f t="shared" si="130"/>
        <v>0</v>
      </c>
      <c r="AH567" s="163">
        <f t="shared" si="131"/>
        <v>0</v>
      </c>
      <c r="AI567" s="163">
        <f t="shared" si="132"/>
        <v>91959.12</v>
      </c>
      <c r="AJ567" s="2">
        <v>95790.75</v>
      </c>
      <c r="AK567" s="163">
        <f t="shared" si="134"/>
        <v>-3831.6300000000047</v>
      </c>
    </row>
    <row r="568" spans="1:37">
      <c r="A568" s="163">
        <f t="shared" si="133"/>
        <v>0</v>
      </c>
      <c r="B568" s="64"/>
      <c r="C568" s="64"/>
      <c r="D568" s="64"/>
      <c r="E568" s="64"/>
      <c r="F568" s="71" t="s">
        <v>177</v>
      </c>
      <c r="G568" s="64"/>
      <c r="H568" s="22"/>
      <c r="I568" s="22"/>
      <c r="J568" s="22"/>
      <c r="K568" s="22"/>
      <c r="L568" s="22"/>
      <c r="M568" s="22"/>
      <c r="N568" s="22"/>
      <c r="O568" s="2" t="s">
        <v>875</v>
      </c>
      <c r="S568" s="222">
        <f t="shared" si="135"/>
        <v>0</v>
      </c>
      <c r="Y568" s="64"/>
      <c r="Z568" s="163">
        <f t="shared" si="136"/>
        <v>0</v>
      </c>
      <c r="AA568" s="163">
        <f t="shared" si="137"/>
        <v>0</v>
      </c>
      <c r="AB568" s="163">
        <f t="shared" si="138"/>
        <v>0</v>
      </c>
      <c r="AG568" s="163">
        <f t="shared" si="130"/>
        <v>0</v>
      </c>
      <c r="AH568" s="163">
        <f t="shared" si="131"/>
        <v>0</v>
      </c>
      <c r="AI568" s="163">
        <f t="shared" si="132"/>
        <v>0</v>
      </c>
      <c r="AK568" s="163">
        <f t="shared" si="134"/>
        <v>0</v>
      </c>
    </row>
    <row r="569" spans="1:37" ht="45.75" customHeight="1">
      <c r="A569" s="163">
        <f t="shared" si="133"/>
        <v>0</v>
      </c>
      <c r="B569" s="64"/>
      <c r="C569" s="64"/>
      <c r="D569" s="64"/>
      <c r="E569" s="64"/>
      <c r="F569" s="71" t="s">
        <v>177</v>
      </c>
      <c r="G569" s="64"/>
      <c r="H569" s="22"/>
      <c r="I569" s="22"/>
      <c r="J569" s="22"/>
      <c r="K569" s="22"/>
      <c r="L569" s="22"/>
      <c r="M569" s="22"/>
      <c r="N569" s="22"/>
      <c r="O569" s="2" t="s">
        <v>875</v>
      </c>
      <c r="S569" s="222">
        <f t="shared" si="135"/>
        <v>0</v>
      </c>
      <c r="Y569" s="64"/>
      <c r="Z569" s="163">
        <f t="shared" si="136"/>
        <v>0</v>
      </c>
      <c r="AA569" s="163">
        <f t="shared" si="137"/>
        <v>0</v>
      </c>
      <c r="AB569" s="163">
        <f t="shared" si="138"/>
        <v>0</v>
      </c>
      <c r="AG569" s="163">
        <f t="shared" si="130"/>
        <v>0</v>
      </c>
      <c r="AH569" s="163">
        <f t="shared" si="131"/>
        <v>0</v>
      </c>
      <c r="AI569" s="163">
        <f t="shared" si="132"/>
        <v>0</v>
      </c>
      <c r="AK569" s="163">
        <f t="shared" si="134"/>
        <v>0</v>
      </c>
    </row>
    <row r="570" spans="1:37" ht="30.75" customHeight="1">
      <c r="A570" s="163">
        <f t="shared" si="133"/>
        <v>962769.196</v>
      </c>
      <c r="B570" s="64">
        <v>2823</v>
      </c>
      <c r="C570" s="64" t="s">
        <v>13</v>
      </c>
      <c r="D570" s="64">
        <v>2</v>
      </c>
      <c r="E570" s="64">
        <v>3</v>
      </c>
      <c r="F570" s="71" t="s">
        <v>316</v>
      </c>
      <c r="G570" s="64"/>
      <c r="H570" s="22">
        <f>SUM(H572:H575)</f>
        <v>962769.196</v>
      </c>
      <c r="I570" s="22">
        <f t="shared" ref="I570:N570" si="149">SUM(I572:I575)</f>
        <v>962769.196</v>
      </c>
      <c r="J570" s="22">
        <f t="shared" si="149"/>
        <v>0</v>
      </c>
      <c r="K570" s="22">
        <f t="shared" si="149"/>
        <v>0</v>
      </c>
      <c r="L570" s="22">
        <f t="shared" si="149"/>
        <v>0</v>
      </c>
      <c r="M570" s="22">
        <f t="shared" si="149"/>
        <v>0</v>
      </c>
      <c r="N570" s="22">
        <f t="shared" si="149"/>
        <v>962769.196</v>
      </c>
      <c r="O570" s="2" t="s">
        <v>875</v>
      </c>
      <c r="S570" s="222">
        <f t="shared" si="135"/>
        <v>0</v>
      </c>
      <c r="Y570" s="64"/>
      <c r="Z570" s="163">
        <f t="shared" si="136"/>
        <v>0</v>
      </c>
      <c r="AA570" s="163">
        <f t="shared" si="137"/>
        <v>0</v>
      </c>
      <c r="AB570" s="163">
        <f t="shared" si="138"/>
        <v>0</v>
      </c>
      <c r="AG570" s="163">
        <f t="shared" si="130"/>
        <v>0</v>
      </c>
      <c r="AH570" s="163">
        <f t="shared" si="131"/>
        <v>0</v>
      </c>
      <c r="AI570" s="163">
        <f t="shared" si="132"/>
        <v>962769.196</v>
      </c>
      <c r="AJ570" s="2">
        <v>1049256</v>
      </c>
      <c r="AK570" s="163">
        <f t="shared" si="134"/>
        <v>-86486.804000000004</v>
      </c>
    </row>
    <row r="571" spans="1:37" ht="25.5" customHeight="1">
      <c r="A571" s="163">
        <f t="shared" si="133"/>
        <v>0</v>
      </c>
      <c r="B571" s="64"/>
      <c r="C571" s="64"/>
      <c r="D571" s="64"/>
      <c r="E571" s="64"/>
      <c r="F571" s="71" t="s">
        <v>176</v>
      </c>
      <c r="G571" s="64"/>
      <c r="H571" s="22"/>
      <c r="I571" s="22"/>
      <c r="J571" s="22"/>
      <c r="K571" s="22"/>
      <c r="L571" s="22"/>
      <c r="M571" s="22"/>
      <c r="N571" s="22"/>
      <c r="O571" s="2" t="s">
        <v>875</v>
      </c>
      <c r="S571" s="222">
        <f t="shared" si="135"/>
        <v>0</v>
      </c>
      <c r="Y571" s="64"/>
      <c r="Z571" s="163">
        <f t="shared" si="136"/>
        <v>0</v>
      </c>
      <c r="AA571" s="163">
        <f t="shared" si="137"/>
        <v>0</v>
      </c>
      <c r="AB571" s="163">
        <f t="shared" si="138"/>
        <v>0</v>
      </c>
      <c r="AG571" s="163">
        <f t="shared" si="130"/>
        <v>0</v>
      </c>
      <c r="AH571" s="163">
        <f t="shared" si="131"/>
        <v>0</v>
      </c>
      <c r="AI571" s="163">
        <f t="shared" si="132"/>
        <v>0</v>
      </c>
      <c r="AK571" s="163">
        <f t="shared" si="134"/>
        <v>0</v>
      </c>
    </row>
    <row r="572" spans="1:37" ht="27">
      <c r="A572" s="163">
        <f t="shared" si="133"/>
        <v>30585.9</v>
      </c>
      <c r="B572" s="64"/>
      <c r="C572" s="64"/>
      <c r="D572" s="64"/>
      <c r="E572" s="64"/>
      <c r="F572" s="71" t="s">
        <v>750</v>
      </c>
      <c r="G572" s="64">
        <v>4819</v>
      </c>
      <c r="H572" s="22">
        <f>SUM(I572:J572)</f>
        <v>30585.9</v>
      </c>
      <c r="I572" s="22">
        <v>30585.9</v>
      </c>
      <c r="J572" s="22"/>
      <c r="K572" s="154"/>
      <c r="L572" s="154"/>
      <c r="M572" s="154"/>
      <c r="N572" s="154">
        <f t="shared" ref="N572:N575" si="150">+H572</f>
        <v>30585.9</v>
      </c>
      <c r="O572" s="2" t="s">
        <v>875</v>
      </c>
      <c r="P572" s="2">
        <v>2518.6</v>
      </c>
      <c r="S572" s="222">
        <f t="shared" si="135"/>
        <v>-2518.6</v>
      </c>
      <c r="V572" s="2">
        <v>2518.6</v>
      </c>
      <c r="W572" s="2">
        <v>2518.6</v>
      </c>
      <c r="X572" s="2">
        <v>2518.6</v>
      </c>
      <c r="Y572" s="64">
        <v>4819</v>
      </c>
      <c r="Z572" s="163">
        <f t="shared" si="136"/>
        <v>2518.6</v>
      </c>
      <c r="AA572" s="163">
        <f t="shared" si="137"/>
        <v>2518.6</v>
      </c>
      <c r="AB572" s="163">
        <f t="shared" si="138"/>
        <v>2518.6</v>
      </c>
      <c r="AG572" s="163">
        <f t="shared" si="130"/>
        <v>0</v>
      </c>
      <c r="AH572" s="163">
        <f t="shared" si="131"/>
        <v>0</v>
      </c>
      <c r="AI572" s="163">
        <f t="shared" si="132"/>
        <v>30585.9</v>
      </c>
      <c r="AJ572" s="2">
        <v>57585.9</v>
      </c>
      <c r="AK572" s="163">
        <f t="shared" si="134"/>
        <v>-27000</v>
      </c>
    </row>
    <row r="573" spans="1:37">
      <c r="A573" s="163">
        <f t="shared" si="133"/>
        <v>927683.29599999997</v>
      </c>
      <c r="B573" s="64"/>
      <c r="C573" s="64"/>
      <c r="D573" s="64"/>
      <c r="E573" s="64"/>
      <c r="F573" s="71" t="s">
        <v>584</v>
      </c>
      <c r="G573" s="64">
        <v>4511</v>
      </c>
      <c r="H573" s="22">
        <f>SUM(I573:J573)</f>
        <v>927683.29599999997</v>
      </c>
      <c r="I573" s="22">
        <v>927683.29599999997</v>
      </c>
      <c r="J573" s="22"/>
      <c r="K573" s="154"/>
      <c r="L573" s="154"/>
      <c r="M573" s="154"/>
      <c r="N573" s="154">
        <f t="shared" si="150"/>
        <v>927683.29599999997</v>
      </c>
      <c r="O573" s="2" t="s">
        <v>875</v>
      </c>
      <c r="S573" s="222">
        <f t="shared" si="135"/>
        <v>0</v>
      </c>
      <c r="Y573" s="64">
        <v>4511</v>
      </c>
      <c r="Z573" s="163">
        <f t="shared" si="136"/>
        <v>0</v>
      </c>
      <c r="AA573" s="163">
        <f t="shared" si="137"/>
        <v>0</v>
      </c>
      <c r="AB573" s="163">
        <f t="shared" si="138"/>
        <v>0</v>
      </c>
      <c r="AG573" s="163">
        <f t="shared" si="130"/>
        <v>0</v>
      </c>
      <c r="AH573" s="163">
        <f t="shared" si="131"/>
        <v>0</v>
      </c>
      <c r="AI573" s="163">
        <f t="shared" si="132"/>
        <v>927683.29599999997</v>
      </c>
      <c r="AJ573" s="2">
        <v>987170.1</v>
      </c>
      <c r="AK573" s="163">
        <f t="shared" si="134"/>
        <v>-59486.804000000004</v>
      </c>
    </row>
    <row r="574" spans="1:37" ht="27">
      <c r="A574" s="163">
        <f t="shared" si="133"/>
        <v>4500</v>
      </c>
      <c r="B574" s="64"/>
      <c r="C574" s="64"/>
      <c r="D574" s="64"/>
      <c r="E574" s="64"/>
      <c r="F574" s="71" t="s">
        <v>561</v>
      </c>
      <c r="G574" s="64" t="s">
        <v>76</v>
      </c>
      <c r="H574" s="22">
        <f>SUM(I574:J574)</f>
        <v>4500</v>
      </c>
      <c r="I574" s="22">
        <v>4500</v>
      </c>
      <c r="J574" s="22"/>
      <c r="K574" s="154"/>
      <c r="L574" s="154"/>
      <c r="M574" s="154"/>
      <c r="N574" s="154">
        <f t="shared" si="150"/>
        <v>4500</v>
      </c>
      <c r="O574" s="2" t="s">
        <v>875</v>
      </c>
      <c r="S574" s="222">
        <f t="shared" si="135"/>
        <v>0</v>
      </c>
      <c r="Y574" s="64" t="s">
        <v>76</v>
      </c>
      <c r="Z574" s="163">
        <f t="shared" si="136"/>
        <v>0</v>
      </c>
      <c r="AA574" s="163">
        <f t="shared" si="137"/>
        <v>0</v>
      </c>
      <c r="AB574" s="163">
        <f t="shared" si="138"/>
        <v>0</v>
      </c>
      <c r="AG574" s="163">
        <f t="shared" si="130"/>
        <v>0</v>
      </c>
      <c r="AH574" s="163">
        <f t="shared" si="131"/>
        <v>0</v>
      </c>
      <c r="AI574" s="163">
        <f t="shared" si="132"/>
        <v>4500</v>
      </c>
      <c r="AJ574" s="2">
        <v>4500</v>
      </c>
      <c r="AK574" s="163">
        <f t="shared" si="134"/>
        <v>0</v>
      </c>
    </row>
    <row r="575" spans="1:37" ht="23.25" customHeight="1">
      <c r="A575" s="163">
        <f t="shared" si="133"/>
        <v>0</v>
      </c>
      <c r="B575" s="64"/>
      <c r="C575" s="64"/>
      <c r="D575" s="64"/>
      <c r="E575" s="64"/>
      <c r="F575" s="73"/>
      <c r="G575" s="64"/>
      <c r="H575" s="22"/>
      <c r="I575" s="22"/>
      <c r="J575" s="22"/>
      <c r="K575" s="22"/>
      <c r="L575" s="22"/>
      <c r="M575" s="22"/>
      <c r="N575" s="154">
        <f t="shared" si="150"/>
        <v>0</v>
      </c>
      <c r="O575" s="2" t="s">
        <v>875</v>
      </c>
      <c r="S575" s="222">
        <f t="shared" si="135"/>
        <v>0</v>
      </c>
      <c r="Y575" s="64"/>
      <c r="Z575" s="163">
        <f t="shared" si="136"/>
        <v>0</v>
      </c>
      <c r="AA575" s="163">
        <f t="shared" si="137"/>
        <v>0</v>
      </c>
      <c r="AB575" s="163">
        <f t="shared" si="138"/>
        <v>0</v>
      </c>
      <c r="AG575" s="163">
        <f t="shared" si="130"/>
        <v>0</v>
      </c>
      <c r="AH575" s="163">
        <f t="shared" si="131"/>
        <v>0</v>
      </c>
      <c r="AI575" s="163">
        <f t="shared" si="132"/>
        <v>0</v>
      </c>
      <c r="AK575" s="163">
        <f t="shared" si="134"/>
        <v>0</v>
      </c>
    </row>
    <row r="576" spans="1:37">
      <c r="A576" s="163">
        <f t="shared" si="133"/>
        <v>0</v>
      </c>
      <c r="B576" s="64">
        <v>2824</v>
      </c>
      <c r="C576" s="64" t="s">
        <v>13</v>
      </c>
      <c r="D576" s="64">
        <v>2</v>
      </c>
      <c r="E576" s="64">
        <v>4</v>
      </c>
      <c r="F576" s="71" t="s">
        <v>317</v>
      </c>
      <c r="G576" s="64"/>
      <c r="H576" s="22"/>
      <c r="I576" s="22"/>
      <c r="J576" s="22"/>
      <c r="K576" s="22"/>
      <c r="L576" s="22"/>
      <c r="M576" s="22"/>
      <c r="N576" s="22"/>
      <c r="O576" s="2" t="s">
        <v>875</v>
      </c>
      <c r="S576" s="222">
        <f t="shared" si="135"/>
        <v>0</v>
      </c>
      <c r="Y576" s="64"/>
      <c r="Z576" s="163">
        <f t="shared" si="136"/>
        <v>0</v>
      </c>
      <c r="AA576" s="163">
        <f t="shared" si="137"/>
        <v>0</v>
      </c>
      <c r="AB576" s="163">
        <f t="shared" si="138"/>
        <v>0</v>
      </c>
      <c r="AG576" s="163">
        <f t="shared" si="130"/>
        <v>0</v>
      </c>
      <c r="AH576" s="163">
        <f t="shared" si="131"/>
        <v>0</v>
      </c>
      <c r="AI576" s="163">
        <f t="shared" si="132"/>
        <v>0</v>
      </c>
      <c r="AK576" s="163">
        <f t="shared" si="134"/>
        <v>0</v>
      </c>
    </row>
    <row r="577" spans="1:37" ht="40.5">
      <c r="A577" s="163">
        <f t="shared" si="133"/>
        <v>0</v>
      </c>
      <c r="B577" s="64"/>
      <c r="C577" s="64"/>
      <c r="D577" s="64"/>
      <c r="E577" s="64"/>
      <c r="F577" s="71" t="s">
        <v>176</v>
      </c>
      <c r="G577" s="64"/>
      <c r="H577" s="22"/>
      <c r="I577" s="22"/>
      <c r="J577" s="22"/>
      <c r="K577" s="22"/>
      <c r="L577" s="22"/>
      <c r="M577" s="22"/>
      <c r="N577" s="22"/>
      <c r="O577" s="2" t="s">
        <v>875</v>
      </c>
      <c r="S577" s="222">
        <f t="shared" si="135"/>
        <v>0</v>
      </c>
      <c r="Y577" s="64"/>
      <c r="Z577" s="163">
        <f t="shared" si="136"/>
        <v>0</v>
      </c>
      <c r="AA577" s="163">
        <f t="shared" si="137"/>
        <v>0</v>
      </c>
      <c r="AB577" s="163">
        <f t="shared" si="138"/>
        <v>0</v>
      </c>
      <c r="AG577" s="163">
        <f t="shared" si="130"/>
        <v>0</v>
      </c>
      <c r="AH577" s="163">
        <f t="shared" si="131"/>
        <v>0</v>
      </c>
      <c r="AI577" s="163">
        <f t="shared" si="132"/>
        <v>0</v>
      </c>
      <c r="AK577" s="163">
        <f t="shared" si="134"/>
        <v>0</v>
      </c>
    </row>
    <row r="578" spans="1:37">
      <c r="A578" s="163">
        <f t="shared" si="133"/>
        <v>0</v>
      </c>
      <c r="B578" s="64"/>
      <c r="C578" s="64"/>
      <c r="D578" s="64"/>
      <c r="E578" s="64"/>
      <c r="F578" s="71"/>
      <c r="G578" s="64"/>
      <c r="H578" s="22"/>
      <c r="I578" s="22"/>
      <c r="J578" s="22"/>
      <c r="K578" s="22"/>
      <c r="L578" s="22"/>
      <c r="M578" s="22"/>
      <c r="N578" s="22"/>
      <c r="O578" s="2" t="s">
        <v>875</v>
      </c>
      <c r="S578" s="222">
        <f t="shared" si="135"/>
        <v>0</v>
      </c>
      <c r="Y578" s="64"/>
      <c r="Z578" s="163">
        <f t="shared" si="136"/>
        <v>0</v>
      </c>
      <c r="AA578" s="163">
        <f t="shared" si="137"/>
        <v>0</v>
      </c>
      <c r="AB578" s="163">
        <f t="shared" si="138"/>
        <v>0</v>
      </c>
      <c r="AG578" s="163">
        <f t="shared" si="130"/>
        <v>0</v>
      </c>
      <c r="AH578" s="163">
        <f t="shared" si="131"/>
        <v>0</v>
      </c>
      <c r="AI578" s="163">
        <f t="shared" si="132"/>
        <v>0</v>
      </c>
      <c r="AK578" s="163">
        <f t="shared" si="134"/>
        <v>0</v>
      </c>
    </row>
    <row r="579" spans="1:37">
      <c r="A579" s="163">
        <f t="shared" si="133"/>
        <v>0</v>
      </c>
      <c r="B579" s="64"/>
      <c r="C579" s="64"/>
      <c r="D579" s="64"/>
      <c r="E579" s="64"/>
      <c r="F579" s="71" t="s">
        <v>177</v>
      </c>
      <c r="G579" s="64"/>
      <c r="H579" s="22"/>
      <c r="I579" s="22"/>
      <c r="J579" s="22"/>
      <c r="K579" s="22"/>
      <c r="L579" s="22"/>
      <c r="M579" s="22"/>
      <c r="N579" s="22"/>
      <c r="O579" s="2" t="s">
        <v>875</v>
      </c>
      <c r="S579" s="222">
        <f t="shared" si="135"/>
        <v>0</v>
      </c>
      <c r="Y579" s="64"/>
      <c r="Z579" s="163">
        <f t="shared" si="136"/>
        <v>0</v>
      </c>
      <c r="AA579" s="163">
        <f t="shared" si="137"/>
        <v>0</v>
      </c>
      <c r="AB579" s="163">
        <f t="shared" si="138"/>
        <v>0</v>
      </c>
      <c r="AG579" s="163">
        <f t="shared" si="130"/>
        <v>0</v>
      </c>
      <c r="AH579" s="163">
        <f t="shared" si="131"/>
        <v>0</v>
      </c>
      <c r="AI579" s="163">
        <f t="shared" si="132"/>
        <v>0</v>
      </c>
      <c r="AK579" s="163">
        <f t="shared" si="134"/>
        <v>0</v>
      </c>
    </row>
    <row r="580" spans="1:37" ht="51" customHeight="1">
      <c r="A580" s="163">
        <f t="shared" si="133"/>
        <v>0</v>
      </c>
      <c r="B580" s="64"/>
      <c r="C580" s="64"/>
      <c r="D580" s="64"/>
      <c r="E580" s="64"/>
      <c r="F580" s="71" t="s">
        <v>177</v>
      </c>
      <c r="G580" s="64"/>
      <c r="H580" s="22"/>
      <c r="I580" s="22"/>
      <c r="J580" s="22"/>
      <c r="K580" s="22"/>
      <c r="L580" s="22"/>
      <c r="M580" s="22"/>
      <c r="N580" s="22"/>
      <c r="O580" s="2" t="s">
        <v>875</v>
      </c>
      <c r="S580" s="222">
        <f t="shared" si="135"/>
        <v>0</v>
      </c>
      <c r="Y580" s="64"/>
      <c r="Z580" s="163">
        <f t="shared" si="136"/>
        <v>0</v>
      </c>
      <c r="AA580" s="163">
        <f t="shared" si="137"/>
        <v>0</v>
      </c>
      <c r="AB580" s="163">
        <f t="shared" si="138"/>
        <v>0</v>
      </c>
      <c r="AG580" s="163">
        <f t="shared" si="130"/>
        <v>0</v>
      </c>
      <c r="AH580" s="163">
        <f t="shared" si="131"/>
        <v>0</v>
      </c>
      <c r="AI580" s="163">
        <f t="shared" si="132"/>
        <v>0</v>
      </c>
      <c r="AK580" s="163">
        <f t="shared" si="134"/>
        <v>0</v>
      </c>
    </row>
    <row r="581" spans="1:37">
      <c r="A581" s="163">
        <f t="shared" si="133"/>
        <v>0</v>
      </c>
      <c r="B581" s="64">
        <v>2825</v>
      </c>
      <c r="C581" s="64" t="s">
        <v>13</v>
      </c>
      <c r="D581" s="64">
        <v>2</v>
      </c>
      <c r="E581" s="64">
        <v>5</v>
      </c>
      <c r="F581" s="71" t="s">
        <v>318</v>
      </c>
      <c r="G581" s="64"/>
      <c r="H581" s="22"/>
      <c r="I581" s="22"/>
      <c r="J581" s="22"/>
      <c r="K581" s="22"/>
      <c r="L581" s="22"/>
      <c r="M581" s="22"/>
      <c r="N581" s="22"/>
      <c r="O581" s="2" t="s">
        <v>875</v>
      </c>
      <c r="S581" s="222">
        <f t="shared" si="135"/>
        <v>0</v>
      </c>
      <c r="Y581" s="64"/>
      <c r="Z581" s="163">
        <f t="shared" si="136"/>
        <v>0</v>
      </c>
      <c r="AA581" s="163">
        <f t="shared" si="137"/>
        <v>0</v>
      </c>
      <c r="AB581" s="163">
        <f t="shared" si="138"/>
        <v>0</v>
      </c>
      <c r="AG581" s="163">
        <f t="shared" si="130"/>
        <v>0</v>
      </c>
      <c r="AH581" s="163">
        <f t="shared" si="131"/>
        <v>0</v>
      </c>
      <c r="AI581" s="163">
        <f t="shared" si="132"/>
        <v>0</v>
      </c>
      <c r="AK581" s="163">
        <f t="shared" si="134"/>
        <v>0</v>
      </c>
    </row>
    <row r="582" spans="1:37" ht="40.5">
      <c r="A582" s="163">
        <f t="shared" si="133"/>
        <v>0</v>
      </c>
      <c r="B582" s="64"/>
      <c r="C582" s="64"/>
      <c r="D582" s="64"/>
      <c r="E582" s="64"/>
      <c r="F582" s="71" t="s">
        <v>176</v>
      </c>
      <c r="G582" s="64"/>
      <c r="H582" s="22"/>
      <c r="I582" s="22"/>
      <c r="J582" s="22"/>
      <c r="K582" s="22"/>
      <c r="L582" s="22"/>
      <c r="M582" s="22"/>
      <c r="N582" s="22"/>
      <c r="O582" s="2" t="s">
        <v>875</v>
      </c>
      <c r="S582" s="222">
        <f t="shared" si="135"/>
        <v>0</v>
      </c>
      <c r="Y582" s="64"/>
      <c r="Z582" s="163">
        <f t="shared" si="136"/>
        <v>0</v>
      </c>
      <c r="AA582" s="163">
        <f t="shared" si="137"/>
        <v>0</v>
      </c>
      <c r="AB582" s="163">
        <f t="shared" si="138"/>
        <v>0</v>
      </c>
      <c r="AG582" s="163">
        <f t="shared" si="130"/>
        <v>0</v>
      </c>
      <c r="AH582" s="163">
        <f t="shared" si="131"/>
        <v>0</v>
      </c>
      <c r="AI582" s="163">
        <f t="shared" si="132"/>
        <v>0</v>
      </c>
      <c r="AK582" s="163">
        <f t="shared" si="134"/>
        <v>0</v>
      </c>
    </row>
    <row r="583" spans="1:37">
      <c r="A583" s="163">
        <f t="shared" si="133"/>
        <v>0</v>
      </c>
      <c r="B583" s="64"/>
      <c r="C583" s="64"/>
      <c r="D583" s="64"/>
      <c r="E583" s="64"/>
      <c r="F583" s="71" t="s">
        <v>177</v>
      </c>
      <c r="G583" s="64"/>
      <c r="H583" s="22"/>
      <c r="I583" s="22"/>
      <c r="J583" s="22"/>
      <c r="K583" s="22"/>
      <c r="L583" s="22"/>
      <c r="M583" s="22"/>
      <c r="N583" s="22"/>
      <c r="O583" s="2" t="s">
        <v>875</v>
      </c>
      <c r="S583" s="222">
        <f t="shared" si="135"/>
        <v>0</v>
      </c>
      <c r="Y583" s="64"/>
      <c r="Z583" s="163">
        <f t="shared" si="136"/>
        <v>0</v>
      </c>
      <c r="AA583" s="163">
        <f t="shared" si="137"/>
        <v>0</v>
      </c>
      <c r="AB583" s="163">
        <f t="shared" si="138"/>
        <v>0</v>
      </c>
      <c r="AG583" s="163">
        <f t="shared" si="130"/>
        <v>0</v>
      </c>
      <c r="AH583" s="163">
        <f t="shared" si="131"/>
        <v>0</v>
      </c>
      <c r="AI583" s="163">
        <f t="shared" si="132"/>
        <v>0</v>
      </c>
      <c r="AK583" s="163">
        <f t="shared" si="134"/>
        <v>0</v>
      </c>
    </row>
    <row r="584" spans="1:37" ht="52.5" customHeight="1">
      <c r="A584" s="163">
        <f t="shared" si="133"/>
        <v>0</v>
      </c>
      <c r="B584" s="64"/>
      <c r="C584" s="64"/>
      <c r="D584" s="64"/>
      <c r="E584" s="64"/>
      <c r="F584" s="71" t="s">
        <v>177</v>
      </c>
      <c r="G584" s="64"/>
      <c r="H584" s="22"/>
      <c r="I584" s="22"/>
      <c r="J584" s="22"/>
      <c r="K584" s="22"/>
      <c r="L584" s="22"/>
      <c r="M584" s="22"/>
      <c r="N584" s="22"/>
      <c r="O584" s="2" t="s">
        <v>875</v>
      </c>
      <c r="S584" s="222">
        <f t="shared" si="135"/>
        <v>0</v>
      </c>
      <c r="Y584" s="64"/>
      <c r="Z584" s="163">
        <f t="shared" si="136"/>
        <v>0</v>
      </c>
      <c r="AA584" s="163">
        <f t="shared" si="137"/>
        <v>0</v>
      </c>
      <c r="AB584" s="163">
        <f t="shared" si="138"/>
        <v>0</v>
      </c>
      <c r="AG584" s="163">
        <f t="shared" si="130"/>
        <v>0</v>
      </c>
      <c r="AH584" s="163">
        <f t="shared" si="131"/>
        <v>0</v>
      </c>
      <c r="AI584" s="163">
        <f t="shared" si="132"/>
        <v>0</v>
      </c>
      <c r="AK584" s="163">
        <f t="shared" si="134"/>
        <v>0</v>
      </c>
    </row>
    <row r="585" spans="1:37">
      <c r="A585" s="163">
        <f t="shared" si="133"/>
        <v>0</v>
      </c>
      <c r="B585" s="64">
        <v>2826</v>
      </c>
      <c r="C585" s="64" t="s">
        <v>13</v>
      </c>
      <c r="D585" s="64">
        <v>2</v>
      </c>
      <c r="E585" s="64">
        <v>6</v>
      </c>
      <c r="F585" s="71" t="s">
        <v>319</v>
      </c>
      <c r="G585" s="64"/>
      <c r="H585" s="22"/>
      <c r="I585" s="22"/>
      <c r="J585" s="22"/>
      <c r="K585" s="22"/>
      <c r="L585" s="22"/>
      <c r="M585" s="22"/>
      <c r="N585" s="22"/>
      <c r="O585" s="2" t="s">
        <v>875</v>
      </c>
      <c r="S585" s="222">
        <f t="shared" si="135"/>
        <v>0</v>
      </c>
      <c r="Y585" s="64"/>
      <c r="Z585" s="163">
        <f t="shared" si="136"/>
        <v>0</v>
      </c>
      <c r="AA585" s="163">
        <f t="shared" si="137"/>
        <v>0</v>
      </c>
      <c r="AB585" s="163">
        <f t="shared" si="138"/>
        <v>0</v>
      </c>
      <c r="AG585" s="163">
        <f t="shared" si="130"/>
        <v>0</v>
      </c>
      <c r="AH585" s="163">
        <f t="shared" si="131"/>
        <v>0</v>
      </c>
      <c r="AI585" s="163">
        <f t="shared" si="132"/>
        <v>0</v>
      </c>
      <c r="AK585" s="163">
        <f t="shared" si="134"/>
        <v>0</v>
      </c>
    </row>
    <row r="586" spans="1:37" ht="40.5">
      <c r="A586" s="163">
        <f t="shared" si="133"/>
        <v>0</v>
      </c>
      <c r="B586" s="64"/>
      <c r="C586" s="64"/>
      <c r="D586" s="64"/>
      <c r="E586" s="64"/>
      <c r="F586" s="71" t="s">
        <v>176</v>
      </c>
      <c r="G586" s="64"/>
      <c r="H586" s="22"/>
      <c r="I586" s="22"/>
      <c r="J586" s="22"/>
      <c r="K586" s="22"/>
      <c r="L586" s="22"/>
      <c r="M586" s="22"/>
      <c r="N586" s="22"/>
      <c r="O586" s="2" t="s">
        <v>875</v>
      </c>
      <c r="S586" s="222">
        <f t="shared" si="135"/>
        <v>0</v>
      </c>
      <c r="Y586" s="64"/>
      <c r="Z586" s="163">
        <f t="shared" si="136"/>
        <v>0</v>
      </c>
      <c r="AA586" s="163">
        <f t="shared" si="137"/>
        <v>0</v>
      </c>
      <c r="AB586" s="163">
        <f t="shared" si="138"/>
        <v>0</v>
      </c>
      <c r="AG586" s="163">
        <f t="shared" si="130"/>
        <v>0</v>
      </c>
      <c r="AH586" s="163">
        <f t="shared" si="131"/>
        <v>0</v>
      </c>
      <c r="AI586" s="163">
        <f t="shared" si="132"/>
        <v>0</v>
      </c>
      <c r="AK586" s="163">
        <f t="shared" si="134"/>
        <v>0</v>
      </c>
    </row>
    <row r="587" spans="1:37" ht="38.25" customHeight="1">
      <c r="A587" s="163">
        <f t="shared" si="133"/>
        <v>0</v>
      </c>
      <c r="B587" s="64"/>
      <c r="C587" s="64"/>
      <c r="D587" s="64"/>
      <c r="E587" s="64"/>
      <c r="F587" s="71" t="s">
        <v>177</v>
      </c>
      <c r="G587" s="64"/>
      <c r="H587" s="22"/>
      <c r="I587" s="22"/>
      <c r="J587" s="22"/>
      <c r="K587" s="22"/>
      <c r="L587" s="22"/>
      <c r="M587" s="22"/>
      <c r="N587" s="22"/>
      <c r="O587" s="2" t="s">
        <v>875</v>
      </c>
      <c r="S587" s="222">
        <f t="shared" si="135"/>
        <v>0</v>
      </c>
      <c r="Y587" s="64"/>
      <c r="Z587" s="163">
        <f t="shared" si="136"/>
        <v>0</v>
      </c>
      <c r="AA587" s="163">
        <f t="shared" si="137"/>
        <v>0</v>
      </c>
      <c r="AB587" s="163">
        <f t="shared" si="138"/>
        <v>0</v>
      </c>
      <c r="AG587" s="163">
        <f t="shared" si="130"/>
        <v>0</v>
      </c>
      <c r="AH587" s="163">
        <f t="shared" si="131"/>
        <v>0</v>
      </c>
      <c r="AI587" s="163">
        <f t="shared" si="132"/>
        <v>0</v>
      </c>
      <c r="AK587" s="163">
        <f t="shared" si="134"/>
        <v>0</v>
      </c>
    </row>
    <row r="588" spans="1:37" ht="55.5" customHeight="1">
      <c r="A588" s="163">
        <f t="shared" si="133"/>
        <v>0</v>
      </c>
      <c r="B588" s="64"/>
      <c r="C588" s="64"/>
      <c r="D588" s="64"/>
      <c r="E588" s="64"/>
      <c r="F588" s="71" t="s">
        <v>177</v>
      </c>
      <c r="G588" s="64"/>
      <c r="H588" s="22"/>
      <c r="I588" s="22"/>
      <c r="J588" s="22"/>
      <c r="K588" s="22"/>
      <c r="L588" s="22"/>
      <c r="M588" s="22"/>
      <c r="N588" s="22"/>
      <c r="O588" s="2" t="s">
        <v>875</v>
      </c>
      <c r="S588" s="222">
        <f t="shared" si="135"/>
        <v>0</v>
      </c>
      <c r="Y588" s="64"/>
      <c r="Z588" s="163">
        <f t="shared" si="136"/>
        <v>0</v>
      </c>
      <c r="AA588" s="163">
        <f t="shared" si="137"/>
        <v>0</v>
      </c>
      <c r="AB588" s="163">
        <f t="shared" si="138"/>
        <v>0</v>
      </c>
      <c r="AG588" s="163">
        <f t="shared" si="130"/>
        <v>0</v>
      </c>
      <c r="AH588" s="163">
        <f t="shared" si="131"/>
        <v>0</v>
      </c>
      <c r="AI588" s="163">
        <f t="shared" si="132"/>
        <v>0</v>
      </c>
      <c r="AK588" s="163">
        <f t="shared" si="134"/>
        <v>0</v>
      </c>
    </row>
    <row r="589" spans="1:37" ht="27">
      <c r="A589" s="163">
        <f t="shared" si="133"/>
        <v>31500</v>
      </c>
      <c r="B589" s="64">
        <v>2827</v>
      </c>
      <c r="C589" s="64" t="s">
        <v>13</v>
      </c>
      <c r="D589" s="64">
        <v>2</v>
      </c>
      <c r="E589" s="64">
        <v>7</v>
      </c>
      <c r="F589" s="71" t="s">
        <v>320</v>
      </c>
      <c r="G589" s="64"/>
      <c r="H589" s="22">
        <f>SUM(H591:H596)</f>
        <v>31500</v>
      </c>
      <c r="I589" s="22">
        <f t="shared" ref="I589:N589" si="151">SUM(I591:I596)</f>
        <v>16000</v>
      </c>
      <c r="J589" s="22">
        <f t="shared" si="151"/>
        <v>15500</v>
      </c>
      <c r="K589" s="22">
        <f t="shared" si="151"/>
        <v>0</v>
      </c>
      <c r="L589" s="22">
        <f t="shared" si="151"/>
        <v>0</v>
      </c>
      <c r="M589" s="22">
        <f t="shared" si="151"/>
        <v>0</v>
      </c>
      <c r="N589" s="22">
        <f t="shared" si="151"/>
        <v>31500</v>
      </c>
      <c r="O589" s="2" t="s">
        <v>875</v>
      </c>
      <c r="S589" s="222">
        <f t="shared" si="135"/>
        <v>0</v>
      </c>
      <c r="Y589" s="64"/>
      <c r="Z589" s="163">
        <f t="shared" si="136"/>
        <v>0</v>
      </c>
      <c r="AA589" s="163">
        <f t="shared" si="137"/>
        <v>0</v>
      </c>
      <c r="AB589" s="163">
        <f t="shared" si="138"/>
        <v>0</v>
      </c>
      <c r="AG589" s="163">
        <f t="shared" si="130"/>
        <v>0</v>
      </c>
      <c r="AH589" s="163">
        <f t="shared" si="131"/>
        <v>0</v>
      </c>
      <c r="AI589" s="163">
        <f t="shared" si="132"/>
        <v>31500</v>
      </c>
      <c r="AJ589" s="2">
        <v>6000</v>
      </c>
      <c r="AK589" s="163">
        <f t="shared" si="134"/>
        <v>10000</v>
      </c>
    </row>
    <row r="590" spans="1:37" ht="40.5">
      <c r="A590" s="163">
        <f t="shared" si="133"/>
        <v>0</v>
      </c>
      <c r="B590" s="64"/>
      <c r="C590" s="64"/>
      <c r="D590" s="64"/>
      <c r="E590" s="64"/>
      <c r="F590" s="71" t="s">
        <v>176</v>
      </c>
      <c r="G590" s="64"/>
      <c r="H590" s="22"/>
      <c r="I590" s="22"/>
      <c r="J590" s="22"/>
      <c r="K590" s="22"/>
      <c r="L590" s="22"/>
      <c r="M590" s="22"/>
      <c r="N590" s="22"/>
      <c r="O590" s="2" t="s">
        <v>875</v>
      </c>
      <c r="S590" s="222">
        <f t="shared" si="135"/>
        <v>0</v>
      </c>
      <c r="Y590" s="64"/>
      <c r="Z590" s="163">
        <f t="shared" si="136"/>
        <v>0</v>
      </c>
      <c r="AA590" s="163">
        <f t="shared" si="137"/>
        <v>0</v>
      </c>
      <c r="AB590" s="163">
        <f t="shared" si="138"/>
        <v>0</v>
      </c>
      <c r="AG590" s="163">
        <f t="shared" si="130"/>
        <v>0</v>
      </c>
      <c r="AH590" s="163">
        <f t="shared" si="131"/>
        <v>0</v>
      </c>
      <c r="AI590" s="163">
        <f t="shared" si="132"/>
        <v>0</v>
      </c>
      <c r="AK590" s="163">
        <f t="shared" si="134"/>
        <v>0</v>
      </c>
    </row>
    <row r="591" spans="1:37">
      <c r="A591" s="163">
        <f t="shared" si="133"/>
        <v>0</v>
      </c>
      <c r="B591" s="64"/>
      <c r="C591" s="64"/>
      <c r="D591" s="64"/>
      <c r="E591" s="64"/>
      <c r="F591" s="220" t="s">
        <v>826</v>
      </c>
      <c r="G591" s="244">
        <v>5411</v>
      </c>
      <c r="H591" s="22">
        <v>0</v>
      </c>
      <c r="I591" s="22"/>
      <c r="J591" s="22"/>
      <c r="K591" s="84"/>
      <c r="L591" s="84"/>
      <c r="M591" s="84"/>
      <c r="N591" s="84"/>
      <c r="O591" s="2" t="s">
        <v>875</v>
      </c>
      <c r="S591" s="222">
        <f t="shared" si="135"/>
        <v>0</v>
      </c>
      <c r="Y591" s="244">
        <v>5411</v>
      </c>
      <c r="Z591" s="163">
        <f t="shared" si="136"/>
        <v>0</v>
      </c>
      <c r="AA591" s="163">
        <f t="shared" si="137"/>
        <v>0</v>
      </c>
      <c r="AB591" s="163">
        <f t="shared" si="138"/>
        <v>0</v>
      </c>
      <c r="AG591" s="163">
        <f t="shared" si="130"/>
        <v>0</v>
      </c>
      <c r="AH591" s="163">
        <f t="shared" si="131"/>
        <v>0</v>
      </c>
      <c r="AI591" s="163">
        <f t="shared" si="132"/>
        <v>0</v>
      </c>
      <c r="AK591" s="163">
        <f t="shared" si="134"/>
        <v>0</v>
      </c>
    </row>
    <row r="592" spans="1:37">
      <c r="A592" s="163">
        <f t="shared" si="133"/>
        <v>13000</v>
      </c>
      <c r="B592" s="64"/>
      <c r="C592" s="64"/>
      <c r="D592" s="64"/>
      <c r="E592" s="64"/>
      <c r="F592" s="71" t="s">
        <v>583</v>
      </c>
      <c r="G592" s="64">
        <v>4251</v>
      </c>
      <c r="H592" s="22">
        <f t="shared" ref="H592:H594" si="152">SUM(I592:J592)</f>
        <v>13000</v>
      </c>
      <c r="I592" s="22">
        <v>13000</v>
      </c>
      <c r="J592" s="22"/>
      <c r="K592" s="154"/>
      <c r="L592" s="154"/>
      <c r="M592" s="154"/>
      <c r="N592" s="154">
        <f t="shared" ref="N592:N596" si="153">+H592</f>
        <v>13000</v>
      </c>
      <c r="O592" s="2" t="s">
        <v>875</v>
      </c>
      <c r="S592" s="222">
        <f t="shared" si="135"/>
        <v>0</v>
      </c>
      <c r="Y592" s="64">
        <v>4251</v>
      </c>
      <c r="Z592" s="163">
        <f t="shared" si="136"/>
        <v>0</v>
      </c>
      <c r="AA592" s="163">
        <f t="shared" si="137"/>
        <v>0</v>
      </c>
      <c r="AB592" s="163">
        <f t="shared" si="138"/>
        <v>0</v>
      </c>
      <c r="AG592" s="163">
        <f t="shared" ref="AG592:AG655" si="154">+L592-K592</f>
        <v>0</v>
      </c>
      <c r="AH592" s="163">
        <f t="shared" ref="AH592:AH655" si="155">+M592-L592</f>
        <v>0</v>
      </c>
      <c r="AI592" s="163">
        <f t="shared" ref="AI592:AI655" si="156">+N592-M592</f>
        <v>13000</v>
      </c>
      <c r="AJ592" s="2">
        <v>3000</v>
      </c>
      <c r="AK592" s="163">
        <f t="shared" si="134"/>
        <v>10000</v>
      </c>
    </row>
    <row r="593" spans="1:37">
      <c r="A593" s="163">
        <f t="shared" si="133"/>
        <v>3000</v>
      </c>
      <c r="B593" s="64"/>
      <c r="C593" s="64"/>
      <c r="D593" s="64"/>
      <c r="E593" s="64"/>
      <c r="F593" s="71" t="s">
        <v>582</v>
      </c>
      <c r="G593" s="64">
        <v>4269</v>
      </c>
      <c r="H593" s="22">
        <f t="shared" si="152"/>
        <v>3000</v>
      </c>
      <c r="I593" s="22">
        <v>3000</v>
      </c>
      <c r="J593" s="22"/>
      <c r="K593" s="154"/>
      <c r="L593" s="154"/>
      <c r="M593" s="154"/>
      <c r="N593" s="154">
        <f t="shared" si="153"/>
        <v>3000</v>
      </c>
      <c r="O593" s="2" t="s">
        <v>875</v>
      </c>
      <c r="S593" s="222">
        <f t="shared" si="135"/>
        <v>0</v>
      </c>
      <c r="Y593" s="64">
        <v>4269</v>
      </c>
      <c r="Z593" s="163">
        <f t="shared" si="136"/>
        <v>0</v>
      </c>
      <c r="AA593" s="163">
        <f t="shared" si="137"/>
        <v>0</v>
      </c>
      <c r="AB593" s="163">
        <f t="shared" si="138"/>
        <v>0</v>
      </c>
      <c r="AG593" s="163">
        <f t="shared" si="154"/>
        <v>0</v>
      </c>
      <c r="AH593" s="163">
        <f t="shared" si="155"/>
        <v>0</v>
      </c>
      <c r="AI593" s="163">
        <f t="shared" si="156"/>
        <v>3000</v>
      </c>
      <c r="AJ593" s="2">
        <v>3000</v>
      </c>
      <c r="AK593" s="163">
        <f t="shared" si="134"/>
        <v>0</v>
      </c>
    </row>
    <row r="594" spans="1:37">
      <c r="A594" s="163">
        <f t="shared" ref="A594:A657" si="157">+H594</f>
        <v>8000</v>
      </c>
      <c r="B594" s="64"/>
      <c r="C594" s="64"/>
      <c r="D594" s="64"/>
      <c r="E594" s="64"/>
      <c r="F594" s="71" t="s">
        <v>595</v>
      </c>
      <c r="G594" s="64">
        <v>5112</v>
      </c>
      <c r="H594" s="22">
        <f t="shared" si="152"/>
        <v>8000</v>
      </c>
      <c r="I594" s="22"/>
      <c r="J594" s="22">
        <v>8000</v>
      </c>
      <c r="K594" s="154"/>
      <c r="L594" s="154"/>
      <c r="M594" s="154"/>
      <c r="N594" s="154">
        <f t="shared" si="153"/>
        <v>8000</v>
      </c>
      <c r="O594" s="2" t="s">
        <v>875</v>
      </c>
      <c r="S594" s="222">
        <f t="shared" si="135"/>
        <v>0</v>
      </c>
      <c r="Y594" s="64">
        <v>5112</v>
      </c>
      <c r="Z594" s="163">
        <f t="shared" si="136"/>
        <v>0</v>
      </c>
      <c r="AA594" s="163">
        <f t="shared" si="137"/>
        <v>0</v>
      </c>
      <c r="AB594" s="163">
        <f t="shared" si="138"/>
        <v>0</v>
      </c>
      <c r="AG594" s="163">
        <f t="shared" si="154"/>
        <v>0</v>
      </c>
      <c r="AH594" s="163">
        <f t="shared" si="155"/>
        <v>0</v>
      </c>
      <c r="AI594" s="163">
        <f t="shared" si="156"/>
        <v>8000</v>
      </c>
      <c r="AK594" s="163">
        <f t="shared" si="134"/>
        <v>0</v>
      </c>
    </row>
    <row r="595" spans="1:37" ht="27">
      <c r="A595" s="163">
        <f t="shared" si="157"/>
        <v>2500</v>
      </c>
      <c r="B595" s="64"/>
      <c r="C595" s="64"/>
      <c r="D595" s="64"/>
      <c r="E595" s="64"/>
      <c r="F595" s="71" t="s">
        <v>581</v>
      </c>
      <c r="G595" s="64">
        <v>5113</v>
      </c>
      <c r="H595" s="22">
        <f>SUM(I595:J595)</f>
        <v>2500</v>
      </c>
      <c r="I595" s="22"/>
      <c r="J595" s="22">
        <v>2500</v>
      </c>
      <c r="K595" s="154"/>
      <c r="L595" s="154"/>
      <c r="M595" s="154"/>
      <c r="N595" s="154">
        <f t="shared" si="153"/>
        <v>2500</v>
      </c>
      <c r="O595" s="2" t="s">
        <v>875</v>
      </c>
      <c r="S595" s="222">
        <f t="shared" si="135"/>
        <v>0</v>
      </c>
      <c r="Y595" s="64">
        <v>5113</v>
      </c>
      <c r="Z595" s="163">
        <f t="shared" si="136"/>
        <v>0</v>
      </c>
      <c r="AA595" s="163">
        <f t="shared" si="137"/>
        <v>0</v>
      </c>
      <c r="AB595" s="163">
        <f t="shared" si="138"/>
        <v>0</v>
      </c>
      <c r="AG595" s="163">
        <f t="shared" si="154"/>
        <v>0</v>
      </c>
      <c r="AH595" s="163">
        <f t="shared" si="155"/>
        <v>0</v>
      </c>
      <c r="AI595" s="163">
        <f t="shared" si="156"/>
        <v>2500</v>
      </c>
      <c r="AK595" s="163">
        <f t="shared" si="134"/>
        <v>0</v>
      </c>
    </row>
    <row r="596" spans="1:37">
      <c r="A596" s="163">
        <f t="shared" si="157"/>
        <v>5000</v>
      </c>
      <c r="B596" s="64"/>
      <c r="C596" s="64"/>
      <c r="D596" s="64"/>
      <c r="E596" s="64"/>
      <c r="F596" s="71" t="s">
        <v>754</v>
      </c>
      <c r="G596" s="64" t="s">
        <v>99</v>
      </c>
      <c r="H596" s="22">
        <f>SUM(I596:J596)</f>
        <v>5000</v>
      </c>
      <c r="I596" s="22"/>
      <c r="J596" s="22">
        <v>5000</v>
      </c>
      <c r="K596" s="154"/>
      <c r="L596" s="154"/>
      <c r="M596" s="154"/>
      <c r="N596" s="154">
        <f t="shared" si="153"/>
        <v>5000</v>
      </c>
      <c r="O596" s="2" t="s">
        <v>875</v>
      </c>
      <c r="S596" s="222">
        <f t="shared" si="135"/>
        <v>0</v>
      </c>
      <c r="Y596" s="64"/>
      <c r="Z596" s="163">
        <f t="shared" si="136"/>
        <v>0</v>
      </c>
      <c r="AA596" s="163">
        <f t="shared" si="137"/>
        <v>0</v>
      </c>
      <c r="AB596" s="163">
        <f t="shared" si="138"/>
        <v>0</v>
      </c>
      <c r="AG596" s="163">
        <f t="shared" si="154"/>
        <v>0</v>
      </c>
      <c r="AH596" s="163">
        <f t="shared" si="155"/>
        <v>0</v>
      </c>
      <c r="AI596" s="163">
        <f t="shared" si="156"/>
        <v>5000</v>
      </c>
      <c r="AK596" s="163">
        <f t="shared" si="134"/>
        <v>0</v>
      </c>
    </row>
    <row r="597" spans="1:37">
      <c r="A597" s="163">
        <f t="shared" si="157"/>
        <v>0</v>
      </c>
      <c r="B597" s="64">
        <v>2830</v>
      </c>
      <c r="C597" s="64" t="s">
        <v>13</v>
      </c>
      <c r="D597" s="64">
        <v>3</v>
      </c>
      <c r="E597" s="64">
        <v>0</v>
      </c>
      <c r="F597" s="75"/>
      <c r="G597" s="64"/>
      <c r="H597" s="22"/>
      <c r="I597" s="22"/>
      <c r="J597" s="22"/>
      <c r="K597" s="22"/>
      <c r="L597" s="22"/>
      <c r="M597" s="22"/>
      <c r="N597" s="22"/>
      <c r="O597" s="2" t="s">
        <v>875</v>
      </c>
      <c r="S597" s="222">
        <f t="shared" si="135"/>
        <v>0</v>
      </c>
      <c r="Y597" s="64"/>
      <c r="Z597" s="163">
        <f t="shared" si="136"/>
        <v>0</v>
      </c>
      <c r="AA597" s="163">
        <f t="shared" si="137"/>
        <v>0</v>
      </c>
      <c r="AB597" s="163">
        <f t="shared" si="138"/>
        <v>0</v>
      </c>
      <c r="AG597" s="163">
        <f t="shared" si="154"/>
        <v>0</v>
      </c>
      <c r="AH597" s="163">
        <f t="shared" si="155"/>
        <v>0</v>
      </c>
      <c r="AI597" s="163">
        <f t="shared" si="156"/>
        <v>0</v>
      </c>
      <c r="AK597" s="163">
        <f t="shared" ref="AK597:AK660" si="158">+I597-AJ597</f>
        <v>0</v>
      </c>
    </row>
    <row r="598" spans="1:37" ht="40.5">
      <c r="A598" s="163">
        <f t="shared" si="157"/>
        <v>0</v>
      </c>
      <c r="B598" s="64">
        <v>2830</v>
      </c>
      <c r="C598" s="64" t="s">
        <v>13</v>
      </c>
      <c r="D598" s="64">
        <v>3</v>
      </c>
      <c r="E598" s="64">
        <v>0</v>
      </c>
      <c r="F598" s="71" t="s">
        <v>321</v>
      </c>
      <c r="G598" s="64"/>
      <c r="H598" s="22"/>
      <c r="I598" s="22"/>
      <c r="J598" s="22"/>
      <c r="K598" s="22"/>
      <c r="L598" s="22"/>
      <c r="M598" s="22"/>
      <c r="N598" s="22"/>
      <c r="O598" s="2" t="s">
        <v>875</v>
      </c>
      <c r="S598" s="222">
        <f t="shared" ref="S598:S661" si="159">+K598-P598</f>
        <v>0</v>
      </c>
      <c r="Y598" s="64"/>
      <c r="Z598" s="163">
        <f t="shared" si="136"/>
        <v>0</v>
      </c>
      <c r="AA598" s="163">
        <f t="shared" si="137"/>
        <v>0</v>
      </c>
      <c r="AB598" s="163">
        <f t="shared" si="138"/>
        <v>0</v>
      </c>
      <c r="AG598" s="163">
        <f t="shared" si="154"/>
        <v>0</v>
      </c>
      <c r="AH598" s="163">
        <f t="shared" si="155"/>
        <v>0</v>
      </c>
      <c r="AI598" s="163">
        <f t="shared" si="156"/>
        <v>0</v>
      </c>
      <c r="AK598" s="163">
        <f t="shared" si="158"/>
        <v>0</v>
      </c>
    </row>
    <row r="599" spans="1:37" ht="54" customHeight="1">
      <c r="A599" s="163">
        <f t="shared" si="157"/>
        <v>0</v>
      </c>
      <c r="B599" s="64">
        <v>2831</v>
      </c>
      <c r="C599" s="64" t="s">
        <v>13</v>
      </c>
      <c r="D599" s="64">
        <v>3</v>
      </c>
      <c r="E599" s="64">
        <v>1</v>
      </c>
      <c r="F599" s="71" t="s">
        <v>155</v>
      </c>
      <c r="G599" s="64"/>
      <c r="H599" s="22"/>
      <c r="I599" s="22"/>
      <c r="J599" s="22"/>
      <c r="K599" s="22"/>
      <c r="L599" s="22"/>
      <c r="M599" s="22"/>
      <c r="N599" s="22"/>
      <c r="O599" s="2" t="s">
        <v>875</v>
      </c>
      <c r="S599" s="222">
        <f t="shared" si="159"/>
        <v>0</v>
      </c>
      <c r="Y599" s="64"/>
      <c r="Z599" s="163">
        <f t="shared" si="136"/>
        <v>0</v>
      </c>
      <c r="AA599" s="163">
        <f t="shared" si="137"/>
        <v>0</v>
      </c>
      <c r="AB599" s="163">
        <f t="shared" si="138"/>
        <v>0</v>
      </c>
      <c r="AG599" s="163">
        <f t="shared" si="154"/>
        <v>0</v>
      </c>
      <c r="AH599" s="163">
        <f t="shared" si="155"/>
        <v>0</v>
      </c>
      <c r="AI599" s="163">
        <f t="shared" si="156"/>
        <v>0</v>
      </c>
      <c r="AK599" s="163">
        <f t="shared" si="158"/>
        <v>0</v>
      </c>
    </row>
    <row r="600" spans="1:37">
      <c r="A600" s="163">
        <f t="shared" si="157"/>
        <v>0</v>
      </c>
      <c r="B600" s="64"/>
      <c r="C600" s="64"/>
      <c r="D600" s="64"/>
      <c r="E600" s="64"/>
      <c r="F600" s="71" t="s">
        <v>322</v>
      </c>
      <c r="G600" s="64"/>
      <c r="H600" s="22"/>
      <c r="I600" s="22"/>
      <c r="J600" s="22"/>
      <c r="K600" s="22"/>
      <c r="L600" s="22"/>
      <c r="M600" s="22"/>
      <c r="N600" s="22"/>
      <c r="O600" s="2" t="s">
        <v>875</v>
      </c>
      <c r="S600" s="222">
        <f t="shared" si="159"/>
        <v>0</v>
      </c>
      <c r="Y600" s="64"/>
      <c r="Z600" s="163">
        <f t="shared" ref="Z600:Z663" si="160">+K600+V600</f>
        <v>0</v>
      </c>
      <c r="AA600" s="163">
        <f t="shared" ref="AA600:AA663" si="161">+L600+W600</f>
        <v>0</v>
      </c>
      <c r="AB600" s="163">
        <f t="shared" ref="AB600:AB663" si="162">+M600+X600</f>
        <v>0</v>
      </c>
      <c r="AG600" s="163">
        <f t="shared" si="154"/>
        <v>0</v>
      </c>
      <c r="AH600" s="163">
        <f t="shared" si="155"/>
        <v>0</v>
      </c>
      <c r="AI600" s="163">
        <f t="shared" si="156"/>
        <v>0</v>
      </c>
      <c r="AK600" s="163">
        <f t="shared" si="158"/>
        <v>0</v>
      </c>
    </row>
    <row r="601" spans="1:37" ht="40.5">
      <c r="A601" s="163">
        <f t="shared" si="157"/>
        <v>0</v>
      </c>
      <c r="B601" s="64"/>
      <c r="C601" s="64"/>
      <c r="D601" s="64"/>
      <c r="E601" s="64"/>
      <c r="F601" s="71" t="s">
        <v>176</v>
      </c>
      <c r="G601" s="64"/>
      <c r="H601" s="22"/>
      <c r="I601" s="22"/>
      <c r="J601" s="22"/>
      <c r="K601" s="22"/>
      <c r="L601" s="22"/>
      <c r="M601" s="22"/>
      <c r="N601" s="22"/>
      <c r="O601" s="2" t="s">
        <v>875</v>
      </c>
      <c r="S601" s="222">
        <f t="shared" si="159"/>
        <v>0</v>
      </c>
      <c r="Y601" s="64"/>
      <c r="Z601" s="163">
        <f t="shared" si="160"/>
        <v>0</v>
      </c>
      <c r="AA601" s="163">
        <f t="shared" si="161"/>
        <v>0</v>
      </c>
      <c r="AB601" s="163">
        <f t="shared" si="162"/>
        <v>0</v>
      </c>
      <c r="AG601" s="163">
        <f t="shared" si="154"/>
        <v>0</v>
      </c>
      <c r="AH601" s="163">
        <f t="shared" si="155"/>
        <v>0</v>
      </c>
      <c r="AI601" s="163">
        <f t="shared" si="156"/>
        <v>0</v>
      </c>
      <c r="AK601" s="163">
        <f t="shared" si="158"/>
        <v>0</v>
      </c>
    </row>
    <row r="602" spans="1:37">
      <c r="A602" s="163">
        <f t="shared" si="157"/>
        <v>0</v>
      </c>
      <c r="B602" s="64"/>
      <c r="C602" s="64"/>
      <c r="D602" s="64"/>
      <c r="E602" s="64"/>
      <c r="F602" s="71" t="s">
        <v>177</v>
      </c>
      <c r="G602" s="64"/>
      <c r="H602" s="22"/>
      <c r="I602" s="22"/>
      <c r="J602" s="22"/>
      <c r="K602" s="22"/>
      <c r="L602" s="22"/>
      <c r="M602" s="22"/>
      <c r="N602" s="22"/>
      <c r="O602" s="2" t="s">
        <v>875</v>
      </c>
      <c r="S602" s="222">
        <f t="shared" si="159"/>
        <v>0</v>
      </c>
      <c r="Y602" s="64"/>
      <c r="Z602" s="163">
        <f t="shared" si="160"/>
        <v>0</v>
      </c>
      <c r="AA602" s="163">
        <f t="shared" si="161"/>
        <v>0</v>
      </c>
      <c r="AB602" s="163">
        <f t="shared" si="162"/>
        <v>0</v>
      </c>
      <c r="AG602" s="163">
        <f t="shared" si="154"/>
        <v>0</v>
      </c>
      <c r="AH602" s="163">
        <f t="shared" si="155"/>
        <v>0</v>
      </c>
      <c r="AI602" s="163">
        <f t="shared" si="156"/>
        <v>0</v>
      </c>
      <c r="AK602" s="163">
        <f t="shared" si="158"/>
        <v>0</v>
      </c>
    </row>
    <row r="603" spans="1:37" ht="57.75" customHeight="1">
      <c r="A603" s="163">
        <f t="shared" si="157"/>
        <v>0</v>
      </c>
      <c r="B603" s="64">
        <v>2832</v>
      </c>
      <c r="C603" s="64" t="s">
        <v>13</v>
      </c>
      <c r="D603" s="64">
        <v>3</v>
      </c>
      <c r="E603" s="64">
        <v>2</v>
      </c>
      <c r="F603" s="71" t="s">
        <v>177</v>
      </c>
      <c r="G603" s="64"/>
      <c r="H603" s="22"/>
      <c r="I603" s="22"/>
      <c r="J603" s="22"/>
      <c r="K603" s="22"/>
      <c r="L603" s="22"/>
      <c r="M603" s="22"/>
      <c r="N603" s="22"/>
      <c r="O603" s="2" t="s">
        <v>875</v>
      </c>
      <c r="S603" s="222">
        <f t="shared" si="159"/>
        <v>0</v>
      </c>
      <c r="Y603" s="64"/>
      <c r="Z603" s="163">
        <f t="shared" si="160"/>
        <v>0</v>
      </c>
      <c r="AA603" s="163">
        <f t="shared" si="161"/>
        <v>0</v>
      </c>
      <c r="AB603" s="163">
        <f t="shared" si="162"/>
        <v>0</v>
      </c>
      <c r="AG603" s="163">
        <f t="shared" si="154"/>
        <v>0</v>
      </c>
      <c r="AH603" s="163">
        <f t="shared" si="155"/>
        <v>0</v>
      </c>
      <c r="AI603" s="163">
        <f t="shared" si="156"/>
        <v>0</v>
      </c>
      <c r="AK603" s="163">
        <f t="shared" si="158"/>
        <v>0</v>
      </c>
    </row>
    <row r="604" spans="1:37">
      <c r="A604" s="163">
        <f t="shared" si="157"/>
        <v>0</v>
      </c>
      <c r="B604" s="64"/>
      <c r="C604" s="64"/>
      <c r="D604" s="64"/>
      <c r="E604" s="64"/>
      <c r="F604" s="71" t="s">
        <v>323</v>
      </c>
      <c r="G604" s="64"/>
      <c r="H604" s="22"/>
      <c r="I604" s="22"/>
      <c r="J604" s="22"/>
      <c r="K604" s="22"/>
      <c r="L604" s="22"/>
      <c r="M604" s="22"/>
      <c r="N604" s="22"/>
      <c r="O604" s="2" t="s">
        <v>875</v>
      </c>
      <c r="S604" s="222">
        <f t="shared" si="159"/>
        <v>0</v>
      </c>
      <c r="Y604" s="64"/>
      <c r="Z604" s="163">
        <f t="shared" si="160"/>
        <v>0</v>
      </c>
      <c r="AA604" s="163">
        <f t="shared" si="161"/>
        <v>0</v>
      </c>
      <c r="AB604" s="163">
        <f t="shared" si="162"/>
        <v>0</v>
      </c>
      <c r="AG604" s="163">
        <f t="shared" si="154"/>
        <v>0</v>
      </c>
      <c r="AH604" s="163">
        <f t="shared" si="155"/>
        <v>0</v>
      </c>
      <c r="AI604" s="163">
        <f t="shared" si="156"/>
        <v>0</v>
      </c>
      <c r="AK604" s="163">
        <f t="shared" si="158"/>
        <v>0</v>
      </c>
    </row>
    <row r="605" spans="1:37" ht="40.5">
      <c r="A605" s="163">
        <f t="shared" si="157"/>
        <v>0</v>
      </c>
      <c r="B605" s="64"/>
      <c r="C605" s="64"/>
      <c r="D605" s="64"/>
      <c r="E605" s="64"/>
      <c r="F605" s="71" t="s">
        <v>176</v>
      </c>
      <c r="G605" s="64"/>
      <c r="H605" s="22"/>
      <c r="I605" s="22"/>
      <c r="J605" s="22"/>
      <c r="K605" s="22"/>
      <c r="L605" s="22"/>
      <c r="M605" s="22"/>
      <c r="N605" s="22"/>
      <c r="O605" s="2" t="s">
        <v>875</v>
      </c>
      <c r="S605" s="222">
        <f t="shared" si="159"/>
        <v>0</v>
      </c>
      <c r="Y605" s="64"/>
      <c r="Z605" s="163">
        <f t="shared" si="160"/>
        <v>0</v>
      </c>
      <c r="AA605" s="163">
        <f t="shared" si="161"/>
        <v>0</v>
      </c>
      <c r="AB605" s="163">
        <f t="shared" si="162"/>
        <v>0</v>
      </c>
      <c r="AG605" s="163">
        <f t="shared" si="154"/>
        <v>0</v>
      </c>
      <c r="AH605" s="163">
        <f t="shared" si="155"/>
        <v>0</v>
      </c>
      <c r="AI605" s="163">
        <f t="shared" si="156"/>
        <v>0</v>
      </c>
      <c r="AK605" s="163">
        <f t="shared" si="158"/>
        <v>0</v>
      </c>
    </row>
    <row r="606" spans="1:37">
      <c r="A606" s="163">
        <f t="shared" si="157"/>
        <v>0</v>
      </c>
      <c r="B606" s="64"/>
      <c r="C606" s="64"/>
      <c r="D606" s="64"/>
      <c r="E606" s="64"/>
      <c r="F606" s="71" t="s">
        <v>177</v>
      </c>
      <c r="G606" s="64"/>
      <c r="H606" s="22"/>
      <c r="I606" s="22"/>
      <c r="J606" s="22"/>
      <c r="K606" s="22"/>
      <c r="L606" s="22"/>
      <c r="M606" s="22"/>
      <c r="N606" s="22"/>
      <c r="O606" s="2" t="s">
        <v>875</v>
      </c>
      <c r="S606" s="222">
        <f t="shared" si="159"/>
        <v>0</v>
      </c>
      <c r="Y606" s="64"/>
      <c r="Z606" s="163">
        <f t="shared" si="160"/>
        <v>0</v>
      </c>
      <c r="AA606" s="163">
        <f t="shared" si="161"/>
        <v>0</v>
      </c>
      <c r="AB606" s="163">
        <f t="shared" si="162"/>
        <v>0</v>
      </c>
      <c r="AG606" s="163">
        <f t="shared" si="154"/>
        <v>0</v>
      </c>
      <c r="AH606" s="163">
        <f t="shared" si="155"/>
        <v>0</v>
      </c>
      <c r="AI606" s="163">
        <f t="shared" si="156"/>
        <v>0</v>
      </c>
      <c r="AK606" s="163">
        <f t="shared" si="158"/>
        <v>0</v>
      </c>
    </row>
    <row r="607" spans="1:37" ht="57" customHeight="1">
      <c r="A607" s="163">
        <f t="shared" si="157"/>
        <v>0</v>
      </c>
      <c r="B607" s="64">
        <v>2833</v>
      </c>
      <c r="C607" s="64" t="s">
        <v>13</v>
      </c>
      <c r="D607" s="64">
        <v>3</v>
      </c>
      <c r="E607" s="64">
        <v>3</v>
      </c>
      <c r="F607" s="71" t="s">
        <v>177</v>
      </c>
      <c r="G607" s="64"/>
      <c r="H607" s="22"/>
      <c r="I607" s="22"/>
      <c r="J607" s="22"/>
      <c r="K607" s="22"/>
      <c r="L607" s="22"/>
      <c r="M607" s="22"/>
      <c r="N607" s="22"/>
      <c r="O607" s="2" t="s">
        <v>875</v>
      </c>
      <c r="S607" s="222">
        <f t="shared" si="159"/>
        <v>0</v>
      </c>
      <c r="Y607" s="64"/>
      <c r="Z607" s="163">
        <f t="shared" si="160"/>
        <v>0</v>
      </c>
      <c r="AA607" s="163">
        <f t="shared" si="161"/>
        <v>0</v>
      </c>
      <c r="AB607" s="163">
        <f t="shared" si="162"/>
        <v>0</v>
      </c>
      <c r="AG607" s="163">
        <f t="shared" si="154"/>
        <v>0</v>
      </c>
      <c r="AH607" s="163">
        <f t="shared" si="155"/>
        <v>0</v>
      </c>
      <c r="AI607" s="163">
        <f t="shared" si="156"/>
        <v>0</v>
      </c>
      <c r="AK607" s="163">
        <f t="shared" si="158"/>
        <v>0</v>
      </c>
    </row>
    <row r="608" spans="1:37">
      <c r="A608" s="163">
        <f t="shared" si="157"/>
        <v>0</v>
      </c>
      <c r="B608" s="64">
        <v>2833</v>
      </c>
      <c r="C608" s="64" t="s">
        <v>13</v>
      </c>
      <c r="D608" s="64">
        <v>3</v>
      </c>
      <c r="E608" s="64">
        <v>3</v>
      </c>
      <c r="F608" s="71" t="s">
        <v>324</v>
      </c>
      <c r="G608" s="64"/>
      <c r="H608" s="22"/>
      <c r="I608" s="22"/>
      <c r="J608" s="22"/>
      <c r="K608" s="22"/>
      <c r="L608" s="22"/>
      <c r="M608" s="22"/>
      <c r="N608" s="22"/>
      <c r="O608" s="2" t="s">
        <v>875</v>
      </c>
      <c r="S608" s="222">
        <f t="shared" si="159"/>
        <v>0</v>
      </c>
      <c r="Y608" s="64"/>
      <c r="Z608" s="163">
        <f t="shared" si="160"/>
        <v>0</v>
      </c>
      <c r="AA608" s="163">
        <f t="shared" si="161"/>
        <v>0</v>
      </c>
      <c r="AB608" s="163">
        <f t="shared" si="162"/>
        <v>0</v>
      </c>
      <c r="AG608" s="163">
        <f t="shared" si="154"/>
        <v>0</v>
      </c>
      <c r="AH608" s="163">
        <f t="shared" si="155"/>
        <v>0</v>
      </c>
      <c r="AI608" s="163">
        <f t="shared" si="156"/>
        <v>0</v>
      </c>
      <c r="AK608" s="163">
        <f t="shared" si="158"/>
        <v>0</v>
      </c>
    </row>
    <row r="609" spans="1:37" ht="42" customHeight="1">
      <c r="A609" s="163">
        <f t="shared" si="157"/>
        <v>0</v>
      </c>
      <c r="B609" s="64"/>
      <c r="C609" s="64"/>
      <c r="D609" s="64"/>
      <c r="E609" s="64"/>
      <c r="F609" s="71" t="s">
        <v>176</v>
      </c>
      <c r="G609" s="64"/>
      <c r="H609" s="22"/>
      <c r="I609" s="22"/>
      <c r="J609" s="22"/>
      <c r="K609" s="22"/>
      <c r="L609" s="22"/>
      <c r="M609" s="22"/>
      <c r="N609" s="22"/>
      <c r="O609" s="2" t="s">
        <v>875</v>
      </c>
      <c r="S609" s="222">
        <f t="shared" si="159"/>
        <v>0</v>
      </c>
      <c r="Y609" s="64"/>
      <c r="Z609" s="163">
        <f t="shared" si="160"/>
        <v>0</v>
      </c>
      <c r="AA609" s="163">
        <f t="shared" si="161"/>
        <v>0</v>
      </c>
      <c r="AB609" s="163">
        <f t="shared" si="162"/>
        <v>0</v>
      </c>
      <c r="AG609" s="163">
        <f t="shared" si="154"/>
        <v>0</v>
      </c>
      <c r="AH609" s="163">
        <f t="shared" si="155"/>
        <v>0</v>
      </c>
      <c r="AI609" s="163">
        <f t="shared" si="156"/>
        <v>0</v>
      </c>
      <c r="AK609" s="163">
        <f t="shared" si="158"/>
        <v>0</v>
      </c>
    </row>
    <row r="610" spans="1:37">
      <c r="A610" s="163">
        <f t="shared" si="157"/>
        <v>0</v>
      </c>
      <c r="B610" s="64"/>
      <c r="C610" s="64"/>
      <c r="D610" s="64"/>
      <c r="E610" s="64"/>
      <c r="F610" s="71" t="s">
        <v>177</v>
      </c>
      <c r="G610" s="64"/>
      <c r="H610" s="22"/>
      <c r="I610" s="22"/>
      <c r="J610" s="22"/>
      <c r="K610" s="22"/>
      <c r="L610" s="22"/>
      <c r="M610" s="22"/>
      <c r="N610" s="22"/>
      <c r="O610" s="2" t="s">
        <v>875</v>
      </c>
      <c r="S610" s="222">
        <f t="shared" si="159"/>
        <v>0</v>
      </c>
      <c r="Y610" s="64"/>
      <c r="Z610" s="163">
        <f t="shared" si="160"/>
        <v>0</v>
      </c>
      <c r="AA610" s="163">
        <f t="shared" si="161"/>
        <v>0</v>
      </c>
      <c r="AB610" s="163">
        <f t="shared" si="162"/>
        <v>0</v>
      </c>
      <c r="AG610" s="163">
        <f t="shared" si="154"/>
        <v>0</v>
      </c>
      <c r="AH610" s="163">
        <f t="shared" si="155"/>
        <v>0</v>
      </c>
      <c r="AI610" s="163">
        <f t="shared" si="156"/>
        <v>0</v>
      </c>
      <c r="AK610" s="163">
        <f t="shared" si="158"/>
        <v>0</v>
      </c>
    </row>
    <row r="611" spans="1:37">
      <c r="A611" s="163">
        <f t="shared" si="157"/>
        <v>18000</v>
      </c>
      <c r="B611" s="64">
        <v>2840</v>
      </c>
      <c r="C611" s="64" t="s">
        <v>13</v>
      </c>
      <c r="D611" s="64">
        <v>4</v>
      </c>
      <c r="E611" s="64">
        <v>0</v>
      </c>
      <c r="F611" s="71" t="s">
        <v>325</v>
      </c>
      <c r="G611" s="64"/>
      <c r="H611" s="22">
        <f>+H612+H616</f>
        <v>18000</v>
      </c>
      <c r="I611" s="22">
        <f t="shared" ref="I611:N611" si="163">+I612+I616</f>
        <v>18000</v>
      </c>
      <c r="J611" s="22">
        <f t="shared" si="163"/>
        <v>0</v>
      </c>
      <c r="K611" s="22">
        <f t="shared" si="163"/>
        <v>0</v>
      </c>
      <c r="L611" s="22">
        <f t="shared" si="163"/>
        <v>0</v>
      </c>
      <c r="M611" s="22">
        <f t="shared" si="163"/>
        <v>0</v>
      </c>
      <c r="N611" s="22">
        <f t="shared" si="163"/>
        <v>18000</v>
      </c>
      <c r="O611" s="2" t="s">
        <v>875</v>
      </c>
      <c r="S611" s="222">
        <f t="shared" si="159"/>
        <v>0</v>
      </c>
      <c r="Y611" s="64"/>
      <c r="Z611" s="163">
        <f t="shared" si="160"/>
        <v>0</v>
      </c>
      <c r="AA611" s="163">
        <f t="shared" si="161"/>
        <v>0</v>
      </c>
      <c r="AB611" s="163">
        <f t="shared" si="162"/>
        <v>0</v>
      </c>
      <c r="AG611" s="163">
        <f t="shared" si="154"/>
        <v>0</v>
      </c>
      <c r="AH611" s="163">
        <f t="shared" si="155"/>
        <v>0</v>
      </c>
      <c r="AI611" s="163">
        <f t="shared" si="156"/>
        <v>18000</v>
      </c>
      <c r="AJ611" s="2">
        <v>21200</v>
      </c>
      <c r="AK611" s="163">
        <f t="shared" si="158"/>
        <v>-3200</v>
      </c>
    </row>
    <row r="612" spans="1:37" ht="59.25" customHeight="1">
      <c r="A612" s="163">
        <f t="shared" si="157"/>
        <v>8000</v>
      </c>
      <c r="B612" s="64">
        <v>2841</v>
      </c>
      <c r="C612" s="64" t="s">
        <v>13</v>
      </c>
      <c r="D612" s="64">
        <v>4</v>
      </c>
      <c r="E612" s="64">
        <v>1</v>
      </c>
      <c r="F612" s="71" t="s">
        <v>155</v>
      </c>
      <c r="G612" s="64"/>
      <c r="H612" s="22">
        <f>+H615</f>
        <v>8000</v>
      </c>
      <c r="I612" s="22">
        <f t="shared" ref="I612:N612" si="164">+I615</f>
        <v>8000</v>
      </c>
      <c r="J612" s="22">
        <f t="shared" si="164"/>
        <v>0</v>
      </c>
      <c r="K612" s="22">
        <f t="shared" si="164"/>
        <v>0</v>
      </c>
      <c r="L612" s="22">
        <f t="shared" si="164"/>
        <v>0</v>
      </c>
      <c r="M612" s="22">
        <f t="shared" si="164"/>
        <v>0</v>
      </c>
      <c r="N612" s="22">
        <f t="shared" si="164"/>
        <v>8000</v>
      </c>
      <c r="O612" s="2" t="s">
        <v>875</v>
      </c>
      <c r="S612" s="222">
        <f t="shared" si="159"/>
        <v>0</v>
      </c>
      <c r="Y612" s="64"/>
      <c r="Z612" s="163">
        <f t="shared" si="160"/>
        <v>0</v>
      </c>
      <c r="AA612" s="163">
        <f t="shared" si="161"/>
        <v>0</v>
      </c>
      <c r="AB612" s="163">
        <f t="shared" si="162"/>
        <v>0</v>
      </c>
      <c r="AG612" s="163">
        <f t="shared" si="154"/>
        <v>0</v>
      </c>
      <c r="AH612" s="163">
        <f t="shared" si="155"/>
        <v>0</v>
      </c>
      <c r="AI612" s="163">
        <f t="shared" si="156"/>
        <v>8000</v>
      </c>
      <c r="AJ612" s="2">
        <v>0</v>
      </c>
      <c r="AK612" s="163">
        <f t="shared" si="158"/>
        <v>8000</v>
      </c>
    </row>
    <row r="613" spans="1:37">
      <c r="A613" s="163">
        <f t="shared" si="157"/>
        <v>0</v>
      </c>
      <c r="B613" s="64"/>
      <c r="C613" s="64"/>
      <c r="D613" s="64"/>
      <c r="E613" s="64"/>
      <c r="F613" s="71" t="s">
        <v>326</v>
      </c>
      <c r="G613" s="64"/>
      <c r="H613" s="22"/>
      <c r="I613" s="22"/>
      <c r="J613" s="22"/>
      <c r="K613" s="22"/>
      <c r="L613" s="22"/>
      <c r="M613" s="22"/>
      <c r="N613" s="22"/>
      <c r="O613" s="2" t="s">
        <v>875</v>
      </c>
      <c r="S613" s="222">
        <f t="shared" si="159"/>
        <v>0</v>
      </c>
      <c r="Y613" s="64"/>
      <c r="Z613" s="163">
        <f t="shared" si="160"/>
        <v>0</v>
      </c>
      <c r="AA613" s="163">
        <f t="shared" si="161"/>
        <v>0</v>
      </c>
      <c r="AB613" s="163">
        <f t="shared" si="162"/>
        <v>0</v>
      </c>
      <c r="AG613" s="163">
        <f t="shared" si="154"/>
        <v>0</v>
      </c>
      <c r="AH613" s="163">
        <f t="shared" si="155"/>
        <v>0</v>
      </c>
      <c r="AI613" s="163">
        <f t="shared" si="156"/>
        <v>0</v>
      </c>
      <c r="AK613" s="163">
        <f t="shared" si="158"/>
        <v>0</v>
      </c>
    </row>
    <row r="614" spans="1:37" ht="53.25" customHeight="1">
      <c r="A614" s="163">
        <f t="shared" si="157"/>
        <v>0</v>
      </c>
      <c r="B614" s="64"/>
      <c r="C614" s="64"/>
      <c r="D614" s="64"/>
      <c r="E614" s="64"/>
      <c r="F614" s="71" t="s">
        <v>176</v>
      </c>
      <c r="G614" s="64"/>
      <c r="H614" s="22"/>
      <c r="I614" s="22"/>
      <c r="J614" s="22"/>
      <c r="K614" s="22"/>
      <c r="L614" s="22"/>
      <c r="M614" s="22"/>
      <c r="N614" s="22"/>
      <c r="O614" s="2" t="s">
        <v>875</v>
      </c>
      <c r="S614" s="222">
        <f t="shared" si="159"/>
        <v>0</v>
      </c>
      <c r="Y614" s="64"/>
      <c r="Z614" s="163">
        <f t="shared" si="160"/>
        <v>0</v>
      </c>
      <c r="AA614" s="163">
        <f t="shared" si="161"/>
        <v>0</v>
      </c>
      <c r="AB614" s="163">
        <f t="shared" si="162"/>
        <v>0</v>
      </c>
      <c r="AG614" s="163">
        <f t="shared" si="154"/>
        <v>0</v>
      </c>
      <c r="AH614" s="163">
        <f t="shared" si="155"/>
        <v>0</v>
      </c>
      <c r="AI614" s="163">
        <f t="shared" si="156"/>
        <v>0</v>
      </c>
      <c r="AK614" s="163">
        <f t="shared" si="158"/>
        <v>0</v>
      </c>
    </row>
    <row r="615" spans="1:37" ht="27">
      <c r="A615" s="163">
        <f t="shared" ref="A615" si="165">+H615</f>
        <v>8000</v>
      </c>
      <c r="B615" s="64"/>
      <c r="C615" s="64"/>
      <c r="D615" s="64"/>
      <c r="E615" s="64"/>
      <c r="F615" s="71" t="s">
        <v>750</v>
      </c>
      <c r="G615" s="64">
        <v>4819</v>
      </c>
      <c r="H615" s="22">
        <f>SUM(I615:J615)</f>
        <v>8000</v>
      </c>
      <c r="I615" s="22">
        <v>8000</v>
      </c>
      <c r="J615" s="22"/>
      <c r="K615" s="154"/>
      <c r="L615" s="154"/>
      <c r="M615" s="154"/>
      <c r="N615" s="154">
        <f t="shared" ref="N615" si="166">+H615</f>
        <v>8000</v>
      </c>
      <c r="O615" s="2" t="s">
        <v>875</v>
      </c>
      <c r="S615" s="222">
        <f t="shared" si="159"/>
        <v>0</v>
      </c>
      <c r="Y615" s="64">
        <v>4819</v>
      </c>
      <c r="Z615" s="163">
        <f t="shared" si="160"/>
        <v>0</v>
      </c>
      <c r="AA615" s="163">
        <f t="shared" si="161"/>
        <v>0</v>
      </c>
      <c r="AB615" s="163">
        <f t="shared" si="162"/>
        <v>0</v>
      </c>
      <c r="AG615" s="163">
        <f t="shared" si="154"/>
        <v>0</v>
      </c>
      <c r="AH615" s="163">
        <f t="shared" si="155"/>
        <v>0</v>
      </c>
      <c r="AI615" s="163">
        <f t="shared" si="156"/>
        <v>8000</v>
      </c>
      <c r="AK615" s="163">
        <f t="shared" si="158"/>
        <v>8000</v>
      </c>
    </row>
    <row r="616" spans="1:37" ht="40.5">
      <c r="A616" s="163">
        <f t="shared" si="157"/>
        <v>10000</v>
      </c>
      <c r="B616" s="64">
        <v>2842</v>
      </c>
      <c r="C616" s="64" t="s">
        <v>13</v>
      </c>
      <c r="D616" s="64">
        <v>4</v>
      </c>
      <c r="E616" s="64">
        <v>2</v>
      </c>
      <c r="F616" s="71" t="s">
        <v>327</v>
      </c>
      <c r="G616" s="64"/>
      <c r="H616" s="22">
        <f>+H617+H618</f>
        <v>10000</v>
      </c>
      <c r="I616" s="22">
        <f t="shared" ref="I616:N616" si="167">+I617+I618</f>
        <v>10000</v>
      </c>
      <c r="J616" s="22">
        <f t="shared" si="167"/>
        <v>0</v>
      </c>
      <c r="K616" s="22">
        <f t="shared" si="167"/>
        <v>0</v>
      </c>
      <c r="L616" s="22">
        <f t="shared" si="167"/>
        <v>0</v>
      </c>
      <c r="M616" s="22">
        <f t="shared" si="167"/>
        <v>0</v>
      </c>
      <c r="N616" s="22">
        <f t="shared" si="167"/>
        <v>10000</v>
      </c>
      <c r="O616" s="2" t="s">
        <v>875</v>
      </c>
      <c r="S616" s="222">
        <f t="shared" si="159"/>
        <v>0</v>
      </c>
      <c r="Y616" s="64"/>
      <c r="Z616" s="163">
        <f t="shared" si="160"/>
        <v>0</v>
      </c>
      <c r="AA616" s="163">
        <f t="shared" si="161"/>
        <v>0</v>
      </c>
      <c r="AB616" s="163">
        <f t="shared" si="162"/>
        <v>0</v>
      </c>
      <c r="AG616" s="163">
        <f t="shared" si="154"/>
        <v>0</v>
      </c>
      <c r="AH616" s="163">
        <f t="shared" si="155"/>
        <v>0</v>
      </c>
      <c r="AI616" s="163">
        <f t="shared" si="156"/>
        <v>10000</v>
      </c>
      <c r="AJ616" s="2">
        <v>21200</v>
      </c>
      <c r="AK616" s="163">
        <f t="shared" si="158"/>
        <v>-11200</v>
      </c>
    </row>
    <row r="617" spans="1:37" ht="27">
      <c r="A617" s="163">
        <f t="shared" si="157"/>
        <v>10000</v>
      </c>
      <c r="B617" s="64"/>
      <c r="C617" s="64"/>
      <c r="D617" s="64"/>
      <c r="E617" s="64"/>
      <c r="F617" s="71" t="s">
        <v>750</v>
      </c>
      <c r="G617" s="64">
        <v>4819</v>
      </c>
      <c r="H617" s="22">
        <f>SUM(I617:J617)</f>
        <v>10000</v>
      </c>
      <c r="I617" s="22">
        <v>10000</v>
      </c>
      <c r="J617" s="22"/>
      <c r="K617" s="154"/>
      <c r="L617" s="154"/>
      <c r="M617" s="154"/>
      <c r="N617" s="154">
        <f t="shared" ref="N617" si="168">+H617</f>
        <v>10000</v>
      </c>
      <c r="O617" s="2" t="s">
        <v>875</v>
      </c>
      <c r="S617" s="222">
        <f t="shared" si="159"/>
        <v>0</v>
      </c>
      <c r="Y617" s="64">
        <v>4819</v>
      </c>
      <c r="Z617" s="163">
        <f t="shared" si="160"/>
        <v>0</v>
      </c>
      <c r="AA617" s="163">
        <f t="shared" si="161"/>
        <v>0</v>
      </c>
      <c r="AB617" s="163">
        <f t="shared" si="162"/>
        <v>0</v>
      </c>
      <c r="AG617" s="163">
        <f t="shared" si="154"/>
        <v>0</v>
      </c>
      <c r="AH617" s="163">
        <f t="shared" si="155"/>
        <v>0</v>
      </c>
      <c r="AI617" s="163">
        <f t="shared" si="156"/>
        <v>10000</v>
      </c>
      <c r="AJ617" s="2">
        <v>21200</v>
      </c>
      <c r="AK617" s="163">
        <f t="shared" si="158"/>
        <v>-11200</v>
      </c>
    </row>
    <row r="618" spans="1:37" ht="40.5">
      <c r="A618" s="163">
        <f t="shared" si="157"/>
        <v>0</v>
      </c>
      <c r="B618" s="64"/>
      <c r="C618" s="64"/>
      <c r="D618" s="64"/>
      <c r="E618" s="64"/>
      <c r="F618" s="71" t="s">
        <v>865</v>
      </c>
      <c r="G618" s="64" t="s">
        <v>67</v>
      </c>
      <c r="H618" s="22">
        <f t="shared" ref="H618" si="169">SUM(I618:J618)</f>
        <v>0</v>
      </c>
      <c r="I618" s="22"/>
      <c r="J618" s="22"/>
      <c r="K618" s="22"/>
      <c r="L618" s="22"/>
      <c r="M618" s="22"/>
      <c r="N618" s="22"/>
      <c r="O618" s="2" t="s">
        <v>875</v>
      </c>
      <c r="S618" s="222">
        <f t="shared" si="159"/>
        <v>0</v>
      </c>
      <c r="Y618" s="64" t="s">
        <v>67</v>
      </c>
      <c r="Z618" s="163">
        <f t="shared" si="160"/>
        <v>0</v>
      </c>
      <c r="AA618" s="163">
        <f t="shared" si="161"/>
        <v>0</v>
      </c>
      <c r="AB618" s="163">
        <f t="shared" si="162"/>
        <v>0</v>
      </c>
      <c r="AG618" s="163">
        <f t="shared" si="154"/>
        <v>0</v>
      </c>
      <c r="AH618" s="163">
        <f t="shared" si="155"/>
        <v>0</v>
      </c>
      <c r="AI618" s="163">
        <f t="shared" si="156"/>
        <v>0</v>
      </c>
      <c r="AK618" s="163">
        <f t="shared" si="158"/>
        <v>0</v>
      </c>
    </row>
    <row r="619" spans="1:37" ht="39" customHeight="1">
      <c r="A619" s="163">
        <f t="shared" si="157"/>
        <v>0</v>
      </c>
      <c r="B619" s="64"/>
      <c r="C619" s="64"/>
      <c r="D619" s="64"/>
      <c r="E619" s="64"/>
      <c r="F619" s="71" t="s">
        <v>177</v>
      </c>
      <c r="G619" s="64"/>
      <c r="H619" s="22"/>
      <c r="I619" s="22"/>
      <c r="J619" s="22"/>
      <c r="K619" s="22"/>
      <c r="L619" s="22"/>
      <c r="M619" s="22"/>
      <c r="N619" s="22"/>
      <c r="O619" s="2" t="s">
        <v>875</v>
      </c>
      <c r="S619" s="222">
        <f t="shared" si="159"/>
        <v>0</v>
      </c>
      <c r="Y619" s="64"/>
      <c r="Z619" s="163">
        <f t="shared" si="160"/>
        <v>0</v>
      </c>
      <c r="AA619" s="163">
        <f t="shared" si="161"/>
        <v>0</v>
      </c>
      <c r="AB619" s="163">
        <f t="shared" si="162"/>
        <v>0</v>
      </c>
      <c r="AG619" s="163">
        <f t="shared" si="154"/>
        <v>0</v>
      </c>
      <c r="AH619" s="163">
        <f t="shared" si="155"/>
        <v>0</v>
      </c>
      <c r="AI619" s="163">
        <f t="shared" si="156"/>
        <v>0</v>
      </c>
      <c r="AK619" s="163">
        <f t="shared" si="158"/>
        <v>0</v>
      </c>
    </row>
    <row r="620" spans="1:37" ht="57" customHeight="1">
      <c r="A620" s="163">
        <f t="shared" si="157"/>
        <v>0</v>
      </c>
      <c r="B620" s="64">
        <v>2843</v>
      </c>
      <c r="C620" s="64" t="s">
        <v>13</v>
      </c>
      <c r="D620" s="64">
        <v>4</v>
      </c>
      <c r="E620" s="64">
        <v>3</v>
      </c>
      <c r="F620" s="71" t="s">
        <v>177</v>
      </c>
      <c r="G620" s="64"/>
      <c r="H620" s="22"/>
      <c r="I620" s="22"/>
      <c r="J620" s="22"/>
      <c r="K620" s="22"/>
      <c r="L620" s="22"/>
      <c r="M620" s="22"/>
      <c r="N620" s="22"/>
      <c r="O620" s="2" t="s">
        <v>875</v>
      </c>
      <c r="S620" s="222">
        <f t="shared" si="159"/>
        <v>0</v>
      </c>
      <c r="Y620" s="64"/>
      <c r="Z620" s="163">
        <f t="shared" si="160"/>
        <v>0</v>
      </c>
      <c r="AA620" s="163">
        <f t="shared" si="161"/>
        <v>0</v>
      </c>
      <c r="AB620" s="163">
        <f t="shared" si="162"/>
        <v>0</v>
      </c>
      <c r="AG620" s="163">
        <f t="shared" si="154"/>
        <v>0</v>
      </c>
      <c r="AH620" s="163">
        <f t="shared" si="155"/>
        <v>0</v>
      </c>
      <c r="AI620" s="163">
        <f t="shared" si="156"/>
        <v>0</v>
      </c>
      <c r="AK620" s="163">
        <f t="shared" si="158"/>
        <v>0</v>
      </c>
    </row>
    <row r="621" spans="1:37">
      <c r="A621" s="163">
        <f t="shared" si="157"/>
        <v>0</v>
      </c>
      <c r="B621" s="64"/>
      <c r="C621" s="64"/>
      <c r="D621" s="64"/>
      <c r="E621" s="64"/>
      <c r="F621" s="71" t="s">
        <v>325</v>
      </c>
      <c r="G621" s="64"/>
      <c r="H621" s="22"/>
      <c r="I621" s="22"/>
      <c r="J621" s="22"/>
      <c r="K621" s="22"/>
      <c r="L621" s="22"/>
      <c r="M621" s="22"/>
      <c r="N621" s="22"/>
      <c r="O621" s="2" t="s">
        <v>875</v>
      </c>
      <c r="S621" s="222">
        <f t="shared" si="159"/>
        <v>0</v>
      </c>
      <c r="Y621" s="64"/>
      <c r="Z621" s="163">
        <f t="shared" si="160"/>
        <v>0</v>
      </c>
      <c r="AA621" s="163">
        <f t="shared" si="161"/>
        <v>0</v>
      </c>
      <c r="AB621" s="163">
        <f t="shared" si="162"/>
        <v>0</v>
      </c>
      <c r="AG621" s="163">
        <f t="shared" si="154"/>
        <v>0</v>
      </c>
      <c r="AH621" s="163">
        <f t="shared" si="155"/>
        <v>0</v>
      </c>
      <c r="AI621" s="163">
        <f t="shared" si="156"/>
        <v>0</v>
      </c>
      <c r="AK621" s="163">
        <f t="shared" si="158"/>
        <v>0</v>
      </c>
    </row>
    <row r="622" spans="1:37" ht="40.5">
      <c r="A622" s="163">
        <f t="shared" si="157"/>
        <v>0</v>
      </c>
      <c r="B622" s="64"/>
      <c r="C622" s="64"/>
      <c r="D622" s="64"/>
      <c r="E622" s="64"/>
      <c r="F622" s="71" t="s">
        <v>176</v>
      </c>
      <c r="G622" s="64"/>
      <c r="H622" s="22"/>
      <c r="I622" s="22"/>
      <c r="J622" s="22"/>
      <c r="K622" s="22"/>
      <c r="L622" s="22"/>
      <c r="M622" s="22"/>
      <c r="N622" s="22"/>
      <c r="O622" s="2" t="s">
        <v>875</v>
      </c>
      <c r="S622" s="222">
        <f t="shared" si="159"/>
        <v>0</v>
      </c>
      <c r="Y622" s="64"/>
      <c r="Z622" s="163">
        <f t="shared" si="160"/>
        <v>0</v>
      </c>
      <c r="AA622" s="163">
        <f t="shared" si="161"/>
        <v>0</v>
      </c>
      <c r="AB622" s="163">
        <f t="shared" si="162"/>
        <v>0</v>
      </c>
      <c r="AG622" s="163">
        <f t="shared" si="154"/>
        <v>0</v>
      </c>
      <c r="AH622" s="163">
        <f t="shared" si="155"/>
        <v>0</v>
      </c>
      <c r="AI622" s="163">
        <f t="shared" si="156"/>
        <v>0</v>
      </c>
      <c r="AK622" s="163">
        <f t="shared" si="158"/>
        <v>0</v>
      </c>
    </row>
    <row r="623" spans="1:37">
      <c r="A623" s="163">
        <f t="shared" si="157"/>
        <v>0</v>
      </c>
      <c r="B623" s="64"/>
      <c r="C623" s="64"/>
      <c r="D623" s="64"/>
      <c r="E623" s="64"/>
      <c r="F623" s="71" t="s">
        <v>177</v>
      </c>
      <c r="G623" s="64"/>
      <c r="H623" s="22"/>
      <c r="I623" s="22"/>
      <c r="J623" s="22"/>
      <c r="K623" s="22"/>
      <c r="L623" s="22"/>
      <c r="M623" s="22"/>
      <c r="N623" s="22"/>
      <c r="O623" s="2" t="s">
        <v>875</v>
      </c>
      <c r="S623" s="222">
        <f t="shared" si="159"/>
        <v>0</v>
      </c>
      <c r="Y623" s="64"/>
      <c r="Z623" s="163">
        <f t="shared" si="160"/>
        <v>0</v>
      </c>
      <c r="AA623" s="163">
        <f t="shared" si="161"/>
        <v>0</v>
      </c>
      <c r="AB623" s="163">
        <f t="shared" si="162"/>
        <v>0</v>
      </c>
      <c r="AG623" s="163">
        <f t="shared" si="154"/>
        <v>0</v>
      </c>
      <c r="AH623" s="163">
        <f t="shared" si="155"/>
        <v>0</v>
      </c>
      <c r="AI623" s="163">
        <f t="shared" si="156"/>
        <v>0</v>
      </c>
      <c r="AK623" s="163">
        <f t="shared" si="158"/>
        <v>0</v>
      </c>
    </row>
    <row r="624" spans="1:37">
      <c r="A624" s="163">
        <f t="shared" si="157"/>
        <v>0</v>
      </c>
      <c r="B624" s="64">
        <v>2850</v>
      </c>
      <c r="C624" s="64" t="s">
        <v>13</v>
      </c>
      <c r="D624" s="64">
        <v>5</v>
      </c>
      <c r="E624" s="64">
        <v>0</v>
      </c>
      <c r="F624" s="71" t="s">
        <v>177</v>
      </c>
      <c r="G624" s="64"/>
      <c r="H624" s="22"/>
      <c r="I624" s="22"/>
      <c r="J624" s="22"/>
      <c r="K624" s="22"/>
      <c r="L624" s="22"/>
      <c r="M624" s="22"/>
      <c r="N624" s="22"/>
      <c r="O624" s="2" t="s">
        <v>875</v>
      </c>
      <c r="S624" s="222">
        <f t="shared" si="159"/>
        <v>0</v>
      </c>
      <c r="Y624" s="64"/>
      <c r="Z624" s="163">
        <f t="shared" si="160"/>
        <v>0</v>
      </c>
      <c r="AA624" s="163">
        <f t="shared" si="161"/>
        <v>0</v>
      </c>
      <c r="AB624" s="163">
        <f t="shared" si="162"/>
        <v>0</v>
      </c>
      <c r="AG624" s="163">
        <f t="shared" si="154"/>
        <v>0</v>
      </c>
      <c r="AH624" s="163">
        <f t="shared" si="155"/>
        <v>0</v>
      </c>
      <c r="AI624" s="163">
        <f t="shared" si="156"/>
        <v>0</v>
      </c>
      <c r="AK624" s="163">
        <f t="shared" si="158"/>
        <v>0</v>
      </c>
    </row>
    <row r="625" spans="1:37" ht="27">
      <c r="A625" s="163">
        <f t="shared" si="157"/>
        <v>0</v>
      </c>
      <c r="B625" s="64"/>
      <c r="C625" s="64"/>
      <c r="D625" s="64"/>
      <c r="E625" s="64"/>
      <c r="F625" s="74" t="s">
        <v>328</v>
      </c>
      <c r="G625" s="64"/>
      <c r="H625" s="22"/>
      <c r="I625" s="22"/>
      <c r="J625" s="22"/>
      <c r="K625" s="22"/>
      <c r="L625" s="22"/>
      <c r="M625" s="22"/>
      <c r="N625" s="22"/>
      <c r="O625" s="2" t="s">
        <v>875</v>
      </c>
      <c r="S625" s="222">
        <f t="shared" si="159"/>
        <v>0</v>
      </c>
      <c r="Y625" s="64"/>
      <c r="Z625" s="163">
        <f t="shared" si="160"/>
        <v>0</v>
      </c>
      <c r="AA625" s="163">
        <f t="shared" si="161"/>
        <v>0</v>
      </c>
      <c r="AB625" s="163">
        <f t="shared" si="162"/>
        <v>0</v>
      </c>
      <c r="AG625" s="163">
        <f t="shared" si="154"/>
        <v>0</v>
      </c>
      <c r="AH625" s="163">
        <f t="shared" si="155"/>
        <v>0</v>
      </c>
      <c r="AI625" s="163">
        <f t="shared" si="156"/>
        <v>0</v>
      </c>
      <c r="AK625" s="163">
        <f t="shared" si="158"/>
        <v>0</v>
      </c>
    </row>
    <row r="626" spans="1:37" ht="58.5" customHeight="1">
      <c r="A626" s="163">
        <f t="shared" si="157"/>
        <v>0</v>
      </c>
      <c r="B626" s="64">
        <v>2851</v>
      </c>
      <c r="C626" s="64" t="s">
        <v>13</v>
      </c>
      <c r="D626" s="64">
        <v>5</v>
      </c>
      <c r="E626" s="64">
        <v>1</v>
      </c>
      <c r="F626" s="71" t="s">
        <v>155</v>
      </c>
      <c r="G626" s="64"/>
      <c r="H626" s="22"/>
      <c r="I626" s="22"/>
      <c r="J626" s="22"/>
      <c r="K626" s="22"/>
      <c r="L626" s="22"/>
      <c r="M626" s="22"/>
      <c r="N626" s="22"/>
      <c r="O626" s="2" t="s">
        <v>875</v>
      </c>
      <c r="S626" s="222">
        <f t="shared" si="159"/>
        <v>0</v>
      </c>
      <c r="Y626" s="64"/>
      <c r="Z626" s="163">
        <f t="shared" si="160"/>
        <v>0</v>
      </c>
      <c r="AA626" s="163">
        <f t="shared" si="161"/>
        <v>0</v>
      </c>
      <c r="AB626" s="163">
        <f t="shared" si="162"/>
        <v>0</v>
      </c>
      <c r="AG626" s="163">
        <f t="shared" si="154"/>
        <v>0</v>
      </c>
      <c r="AH626" s="163">
        <f t="shared" si="155"/>
        <v>0</v>
      </c>
      <c r="AI626" s="163">
        <f t="shared" si="156"/>
        <v>0</v>
      </c>
      <c r="AK626" s="163">
        <f t="shared" si="158"/>
        <v>0</v>
      </c>
    </row>
    <row r="627" spans="1:37" ht="27">
      <c r="A627" s="163">
        <f t="shared" si="157"/>
        <v>0</v>
      </c>
      <c r="B627" s="64"/>
      <c r="C627" s="64"/>
      <c r="D627" s="64"/>
      <c r="E627" s="64"/>
      <c r="F627" s="74" t="s">
        <v>328</v>
      </c>
      <c r="G627" s="64"/>
      <c r="H627" s="22"/>
      <c r="I627" s="22"/>
      <c r="J627" s="22"/>
      <c r="K627" s="22"/>
      <c r="L627" s="22"/>
      <c r="M627" s="22"/>
      <c r="N627" s="22"/>
      <c r="O627" s="2" t="s">
        <v>875</v>
      </c>
      <c r="S627" s="222">
        <f t="shared" si="159"/>
        <v>0</v>
      </c>
      <c r="Y627" s="64"/>
      <c r="Z627" s="163">
        <f t="shared" si="160"/>
        <v>0</v>
      </c>
      <c r="AA627" s="163">
        <f t="shared" si="161"/>
        <v>0</v>
      </c>
      <c r="AB627" s="163">
        <f t="shared" si="162"/>
        <v>0</v>
      </c>
      <c r="AG627" s="163">
        <f t="shared" si="154"/>
        <v>0</v>
      </c>
      <c r="AH627" s="163">
        <f t="shared" si="155"/>
        <v>0</v>
      </c>
      <c r="AI627" s="163">
        <f t="shared" si="156"/>
        <v>0</v>
      </c>
      <c r="AK627" s="163">
        <f t="shared" si="158"/>
        <v>0</v>
      </c>
    </row>
    <row r="628" spans="1:37" ht="40.5">
      <c r="A628" s="163">
        <f t="shared" si="157"/>
        <v>0</v>
      </c>
      <c r="B628" s="64"/>
      <c r="C628" s="64"/>
      <c r="D628" s="64"/>
      <c r="E628" s="64"/>
      <c r="F628" s="71" t="s">
        <v>176</v>
      </c>
      <c r="G628" s="64"/>
      <c r="H628" s="22"/>
      <c r="I628" s="22"/>
      <c r="J628" s="22"/>
      <c r="K628" s="22"/>
      <c r="L628" s="22"/>
      <c r="M628" s="22"/>
      <c r="N628" s="22"/>
      <c r="O628" s="2" t="s">
        <v>875</v>
      </c>
      <c r="S628" s="222">
        <f t="shared" si="159"/>
        <v>0</v>
      </c>
      <c r="Y628" s="64"/>
      <c r="Z628" s="163">
        <f t="shared" si="160"/>
        <v>0</v>
      </c>
      <c r="AA628" s="163">
        <f t="shared" si="161"/>
        <v>0</v>
      </c>
      <c r="AB628" s="163">
        <f t="shared" si="162"/>
        <v>0</v>
      </c>
      <c r="AG628" s="163">
        <f t="shared" si="154"/>
        <v>0</v>
      </c>
      <c r="AH628" s="163">
        <f t="shared" si="155"/>
        <v>0</v>
      </c>
      <c r="AI628" s="163">
        <f t="shared" si="156"/>
        <v>0</v>
      </c>
      <c r="AK628" s="163">
        <f t="shared" si="158"/>
        <v>0</v>
      </c>
    </row>
    <row r="629" spans="1:37" ht="35.25" customHeight="1">
      <c r="A629" s="163">
        <f t="shared" si="157"/>
        <v>0</v>
      </c>
      <c r="B629" s="64"/>
      <c r="C629" s="64"/>
      <c r="D629" s="64"/>
      <c r="E629" s="64"/>
      <c r="F629" s="71" t="s">
        <v>177</v>
      </c>
      <c r="G629" s="64"/>
      <c r="H629" s="22"/>
      <c r="I629" s="22"/>
      <c r="J629" s="22"/>
      <c r="K629" s="22"/>
      <c r="L629" s="22"/>
      <c r="M629" s="22"/>
      <c r="N629" s="22"/>
      <c r="O629" s="2" t="s">
        <v>875</v>
      </c>
      <c r="S629" s="222">
        <f t="shared" si="159"/>
        <v>0</v>
      </c>
      <c r="Y629" s="64"/>
      <c r="Z629" s="163">
        <f t="shared" si="160"/>
        <v>0</v>
      </c>
      <c r="AA629" s="163">
        <f t="shared" si="161"/>
        <v>0</v>
      </c>
      <c r="AB629" s="163">
        <f t="shared" si="162"/>
        <v>0</v>
      </c>
      <c r="AG629" s="163">
        <f t="shared" si="154"/>
        <v>0</v>
      </c>
      <c r="AH629" s="163">
        <f t="shared" si="155"/>
        <v>0</v>
      </c>
      <c r="AI629" s="163">
        <f t="shared" si="156"/>
        <v>0</v>
      </c>
      <c r="AK629" s="163">
        <f t="shared" si="158"/>
        <v>0</v>
      </c>
    </row>
    <row r="630" spans="1:37" ht="39" customHeight="1">
      <c r="A630" s="163">
        <f t="shared" si="157"/>
        <v>0</v>
      </c>
      <c r="B630" s="64"/>
      <c r="C630" s="64"/>
      <c r="D630" s="64"/>
      <c r="E630" s="64"/>
      <c r="F630" s="71"/>
      <c r="G630" s="64"/>
      <c r="H630" s="22"/>
      <c r="I630" s="22"/>
      <c r="J630" s="22"/>
      <c r="K630" s="22"/>
      <c r="L630" s="22"/>
      <c r="M630" s="22"/>
      <c r="N630" s="22"/>
      <c r="O630" s="2" t="s">
        <v>875</v>
      </c>
      <c r="S630" s="222">
        <f t="shared" si="159"/>
        <v>0</v>
      </c>
      <c r="Y630" s="64"/>
      <c r="Z630" s="163">
        <f t="shared" si="160"/>
        <v>0</v>
      </c>
      <c r="AA630" s="163">
        <f t="shared" si="161"/>
        <v>0</v>
      </c>
      <c r="AB630" s="163">
        <f t="shared" si="162"/>
        <v>0</v>
      </c>
      <c r="AG630" s="163">
        <f t="shared" si="154"/>
        <v>0</v>
      </c>
      <c r="AH630" s="163">
        <f t="shared" si="155"/>
        <v>0</v>
      </c>
      <c r="AI630" s="163">
        <f t="shared" si="156"/>
        <v>0</v>
      </c>
      <c r="AK630" s="163">
        <f t="shared" si="158"/>
        <v>0</v>
      </c>
    </row>
    <row r="631" spans="1:37" ht="27">
      <c r="A631" s="163">
        <f t="shared" si="157"/>
        <v>40000</v>
      </c>
      <c r="B631" s="64">
        <v>2860</v>
      </c>
      <c r="C631" s="64" t="s">
        <v>13</v>
      </c>
      <c r="D631" s="64">
        <v>6</v>
      </c>
      <c r="E631" s="64">
        <v>0</v>
      </c>
      <c r="F631" s="74" t="s">
        <v>329</v>
      </c>
      <c r="G631" s="64"/>
      <c r="H631" s="22">
        <f>H632</f>
        <v>40000</v>
      </c>
      <c r="I631" s="22">
        <f t="shared" ref="I631:N631" si="170">I632</f>
        <v>40000</v>
      </c>
      <c r="J631" s="22">
        <f t="shared" si="170"/>
        <v>0</v>
      </c>
      <c r="K631" s="22">
        <f t="shared" si="170"/>
        <v>0</v>
      </c>
      <c r="L631" s="22">
        <f t="shared" si="170"/>
        <v>0</v>
      </c>
      <c r="M631" s="22">
        <f t="shared" si="170"/>
        <v>0</v>
      </c>
      <c r="N631" s="22">
        <f t="shared" si="170"/>
        <v>40000</v>
      </c>
      <c r="O631" s="2" t="s">
        <v>875</v>
      </c>
      <c r="S631" s="222">
        <f t="shared" si="159"/>
        <v>0</v>
      </c>
      <c r="Y631" s="64"/>
      <c r="Z631" s="163">
        <f t="shared" si="160"/>
        <v>0</v>
      </c>
      <c r="AA631" s="163">
        <f t="shared" si="161"/>
        <v>0</v>
      </c>
      <c r="AB631" s="163">
        <f t="shared" si="162"/>
        <v>0</v>
      </c>
      <c r="AG631" s="163">
        <f t="shared" si="154"/>
        <v>0</v>
      </c>
      <c r="AH631" s="163">
        <f t="shared" si="155"/>
        <v>0</v>
      </c>
      <c r="AI631" s="163">
        <f t="shared" si="156"/>
        <v>40000</v>
      </c>
      <c r="AJ631" s="2">
        <v>40532.33</v>
      </c>
      <c r="AK631" s="163">
        <f t="shared" si="158"/>
        <v>-532.33000000000175</v>
      </c>
    </row>
    <row r="632" spans="1:37" ht="51.75" customHeight="1">
      <c r="A632" s="163">
        <f t="shared" si="157"/>
        <v>40000</v>
      </c>
      <c r="B632" s="64">
        <v>2861</v>
      </c>
      <c r="C632" s="64" t="s">
        <v>13</v>
      </c>
      <c r="D632" s="64">
        <v>6</v>
      </c>
      <c r="E632" s="64">
        <v>1</v>
      </c>
      <c r="F632" s="71" t="s">
        <v>580</v>
      </c>
      <c r="G632" s="64"/>
      <c r="H632" s="22">
        <f t="shared" ref="H632:N632" si="171">SUM(H635:H637)</f>
        <v>40000</v>
      </c>
      <c r="I632" s="22">
        <f t="shared" si="171"/>
        <v>40000</v>
      </c>
      <c r="J632" s="22">
        <f t="shared" si="171"/>
        <v>0</v>
      </c>
      <c r="K632" s="22">
        <f t="shared" si="171"/>
        <v>0</v>
      </c>
      <c r="L632" s="22">
        <f t="shared" si="171"/>
        <v>0</v>
      </c>
      <c r="M632" s="22">
        <f t="shared" si="171"/>
        <v>0</v>
      </c>
      <c r="N632" s="22">
        <f t="shared" si="171"/>
        <v>40000</v>
      </c>
      <c r="O632" s="2" t="s">
        <v>875</v>
      </c>
      <c r="S632" s="222">
        <f t="shared" si="159"/>
        <v>0</v>
      </c>
      <c r="Y632" s="64"/>
      <c r="Z632" s="163">
        <f t="shared" si="160"/>
        <v>0</v>
      </c>
      <c r="AA632" s="163">
        <f t="shared" si="161"/>
        <v>0</v>
      </c>
      <c r="AB632" s="163">
        <f t="shared" si="162"/>
        <v>0</v>
      </c>
      <c r="AG632" s="163">
        <f t="shared" si="154"/>
        <v>0</v>
      </c>
      <c r="AH632" s="163">
        <f t="shared" si="155"/>
        <v>0</v>
      </c>
      <c r="AI632" s="163">
        <f t="shared" si="156"/>
        <v>40000</v>
      </c>
      <c r="AJ632" s="2">
        <v>40532.33</v>
      </c>
      <c r="AK632" s="163">
        <f t="shared" si="158"/>
        <v>-532.33000000000175</v>
      </c>
    </row>
    <row r="633" spans="1:37">
      <c r="A633" s="163">
        <f t="shared" si="157"/>
        <v>0</v>
      </c>
      <c r="B633" s="64"/>
      <c r="C633" s="64"/>
      <c r="D633" s="64"/>
      <c r="E633" s="64"/>
      <c r="F633" s="74"/>
      <c r="G633" s="64"/>
      <c r="H633" s="22"/>
      <c r="I633" s="22"/>
      <c r="J633" s="22"/>
      <c r="K633" s="22"/>
      <c r="L633" s="22"/>
      <c r="M633" s="22"/>
      <c r="N633" s="22"/>
      <c r="O633" s="2" t="s">
        <v>875</v>
      </c>
      <c r="S633" s="222">
        <f t="shared" si="159"/>
        <v>0</v>
      </c>
      <c r="Y633" s="64"/>
      <c r="Z633" s="163">
        <f t="shared" si="160"/>
        <v>0</v>
      </c>
      <c r="AA633" s="163">
        <f t="shared" si="161"/>
        <v>0</v>
      </c>
      <c r="AB633" s="163">
        <f t="shared" si="162"/>
        <v>0</v>
      </c>
      <c r="AG633" s="163">
        <f t="shared" si="154"/>
        <v>0</v>
      </c>
      <c r="AH633" s="163">
        <f t="shared" si="155"/>
        <v>0</v>
      </c>
      <c r="AI633" s="163">
        <f t="shared" si="156"/>
        <v>0</v>
      </c>
      <c r="AK633" s="163">
        <f t="shared" si="158"/>
        <v>0</v>
      </c>
    </row>
    <row r="634" spans="1:37" ht="40.5">
      <c r="A634" s="163">
        <f t="shared" si="157"/>
        <v>0</v>
      </c>
      <c r="B634" s="64"/>
      <c r="C634" s="64"/>
      <c r="D634" s="64"/>
      <c r="E634" s="64"/>
      <c r="F634" s="71" t="s">
        <v>176</v>
      </c>
      <c r="G634" s="64"/>
      <c r="H634" s="22"/>
      <c r="I634" s="22"/>
      <c r="J634" s="22"/>
      <c r="K634" s="22"/>
      <c r="L634" s="22"/>
      <c r="M634" s="22"/>
      <c r="N634" s="22"/>
      <c r="O634" s="2" t="s">
        <v>875</v>
      </c>
      <c r="S634" s="222">
        <f t="shared" si="159"/>
        <v>0</v>
      </c>
      <c r="Y634" s="64"/>
      <c r="Z634" s="163">
        <f t="shared" si="160"/>
        <v>0</v>
      </c>
      <c r="AA634" s="163">
        <f t="shared" si="161"/>
        <v>0</v>
      </c>
      <c r="AB634" s="163">
        <f t="shared" si="162"/>
        <v>0</v>
      </c>
      <c r="AG634" s="163">
        <f t="shared" si="154"/>
        <v>0</v>
      </c>
      <c r="AH634" s="163">
        <f t="shared" si="155"/>
        <v>0</v>
      </c>
      <c r="AI634" s="163">
        <f t="shared" si="156"/>
        <v>0</v>
      </c>
      <c r="AK634" s="163">
        <f t="shared" si="158"/>
        <v>0</v>
      </c>
    </row>
    <row r="635" spans="1:37" ht="36" customHeight="1">
      <c r="A635" s="163">
        <f t="shared" si="157"/>
        <v>40000</v>
      </c>
      <c r="B635" s="64"/>
      <c r="C635" s="64"/>
      <c r="D635" s="64"/>
      <c r="E635" s="64"/>
      <c r="F635" s="71" t="s">
        <v>564</v>
      </c>
      <c r="G635" s="64">
        <v>4861</v>
      </c>
      <c r="H635" s="22">
        <f>SUM(I635:J635)</f>
        <v>40000</v>
      </c>
      <c r="I635" s="22">
        <v>40000</v>
      </c>
      <c r="J635" s="22"/>
      <c r="K635" s="154"/>
      <c r="L635" s="154"/>
      <c r="M635" s="154"/>
      <c r="N635" s="154">
        <f t="shared" ref="N635" si="172">+H635</f>
        <v>40000</v>
      </c>
      <c r="O635" s="2" t="s">
        <v>875</v>
      </c>
      <c r="P635" s="2">
        <v>2201.2399999999998</v>
      </c>
      <c r="S635" s="222">
        <f t="shared" si="159"/>
        <v>-2201.2399999999998</v>
      </c>
      <c r="V635" s="2">
        <v>2201.2399999999998</v>
      </c>
      <c r="W635" s="2">
        <v>2201.2399999999998</v>
      </c>
      <c r="X635" s="2">
        <v>2201.2399999999998</v>
      </c>
      <c r="Y635" s="64">
        <v>4861</v>
      </c>
      <c r="Z635" s="163">
        <f t="shared" si="160"/>
        <v>2201.2399999999998</v>
      </c>
      <c r="AA635" s="163">
        <f t="shared" si="161"/>
        <v>2201.2399999999998</v>
      </c>
      <c r="AB635" s="163">
        <f t="shared" si="162"/>
        <v>2201.2399999999998</v>
      </c>
      <c r="AG635" s="163">
        <f t="shared" si="154"/>
        <v>0</v>
      </c>
      <c r="AH635" s="163">
        <f t="shared" si="155"/>
        <v>0</v>
      </c>
      <c r="AI635" s="163">
        <f t="shared" si="156"/>
        <v>40000</v>
      </c>
      <c r="AJ635" s="2">
        <v>40532.33</v>
      </c>
      <c r="AK635" s="163">
        <f t="shared" si="158"/>
        <v>-532.33000000000175</v>
      </c>
    </row>
    <row r="636" spans="1:37" ht="27">
      <c r="A636" s="163">
        <f t="shared" si="157"/>
        <v>0</v>
      </c>
      <c r="B636" s="64"/>
      <c r="C636" s="64"/>
      <c r="D636" s="64"/>
      <c r="E636" s="64"/>
      <c r="F636" s="71" t="s">
        <v>560</v>
      </c>
      <c r="G636" s="64">
        <v>4819</v>
      </c>
      <c r="H636" s="22">
        <v>0</v>
      </c>
      <c r="I636" s="22">
        <f>+H636</f>
        <v>0</v>
      </c>
      <c r="J636" s="22"/>
      <c r="K636" s="84"/>
      <c r="L636" s="84"/>
      <c r="M636" s="84"/>
      <c r="N636" s="84"/>
      <c r="O636" s="2" t="s">
        <v>875</v>
      </c>
      <c r="S636" s="222">
        <f t="shared" si="159"/>
        <v>0</v>
      </c>
      <c r="Y636" s="64">
        <v>4819</v>
      </c>
      <c r="Z636" s="163">
        <f t="shared" si="160"/>
        <v>0</v>
      </c>
      <c r="AA636" s="163">
        <f t="shared" si="161"/>
        <v>0</v>
      </c>
      <c r="AB636" s="163">
        <f t="shared" si="162"/>
        <v>0</v>
      </c>
      <c r="AG636" s="163">
        <f t="shared" si="154"/>
        <v>0</v>
      </c>
      <c r="AH636" s="163">
        <f t="shared" si="155"/>
        <v>0</v>
      </c>
      <c r="AI636" s="163">
        <f t="shared" si="156"/>
        <v>0</v>
      </c>
      <c r="AJ636" s="2">
        <v>0</v>
      </c>
      <c r="AK636" s="163">
        <f t="shared" si="158"/>
        <v>0</v>
      </c>
    </row>
    <row r="637" spans="1:37" ht="54.75" customHeight="1">
      <c r="A637" s="163">
        <f t="shared" si="157"/>
        <v>0</v>
      </c>
      <c r="B637" s="64"/>
      <c r="C637" s="64"/>
      <c r="D637" s="64"/>
      <c r="E637" s="64"/>
      <c r="F637" s="73" t="s">
        <v>565</v>
      </c>
      <c r="G637" s="64">
        <v>4727</v>
      </c>
      <c r="H637" s="22">
        <v>0</v>
      </c>
      <c r="I637" s="22">
        <f>+H637</f>
        <v>0</v>
      </c>
      <c r="J637" s="22"/>
      <c r="K637" s="84"/>
      <c r="L637" s="84"/>
      <c r="M637" s="84"/>
      <c r="N637" s="84"/>
      <c r="O637" s="2" t="s">
        <v>875</v>
      </c>
      <c r="S637" s="222">
        <f t="shared" si="159"/>
        <v>0</v>
      </c>
      <c r="Y637" s="64">
        <v>4727</v>
      </c>
      <c r="Z637" s="163">
        <f t="shared" si="160"/>
        <v>0</v>
      </c>
      <c r="AA637" s="163">
        <f t="shared" si="161"/>
        <v>0</v>
      </c>
      <c r="AB637" s="163">
        <f t="shared" si="162"/>
        <v>0</v>
      </c>
      <c r="AG637" s="163">
        <f t="shared" si="154"/>
        <v>0</v>
      </c>
      <c r="AH637" s="163">
        <f t="shared" si="155"/>
        <v>0</v>
      </c>
      <c r="AI637" s="163">
        <f t="shared" si="156"/>
        <v>0</v>
      </c>
      <c r="AJ637" s="2">
        <v>0</v>
      </c>
      <c r="AK637" s="163">
        <f t="shared" si="158"/>
        <v>0</v>
      </c>
    </row>
    <row r="638" spans="1:37">
      <c r="A638" s="163">
        <f t="shared" si="157"/>
        <v>0</v>
      </c>
      <c r="B638" s="64"/>
      <c r="C638" s="64"/>
      <c r="D638" s="64"/>
      <c r="E638" s="64"/>
      <c r="F638" s="71" t="s">
        <v>558</v>
      </c>
      <c r="G638" s="64">
        <v>4729</v>
      </c>
      <c r="H638" s="22">
        <v>0</v>
      </c>
      <c r="I638" s="22">
        <f>+H638</f>
        <v>0</v>
      </c>
      <c r="J638" s="22"/>
      <c r="K638" s="84"/>
      <c r="L638" s="84"/>
      <c r="M638" s="84"/>
      <c r="N638" s="84"/>
      <c r="O638" s="2" t="s">
        <v>875</v>
      </c>
      <c r="S638" s="222">
        <f t="shared" si="159"/>
        <v>0</v>
      </c>
      <c r="Y638" s="64">
        <v>4729</v>
      </c>
      <c r="Z638" s="163">
        <f t="shared" si="160"/>
        <v>0</v>
      </c>
      <c r="AA638" s="163">
        <f t="shared" si="161"/>
        <v>0</v>
      </c>
      <c r="AB638" s="163">
        <f t="shared" si="162"/>
        <v>0</v>
      </c>
      <c r="AG638" s="163">
        <f t="shared" si="154"/>
        <v>0</v>
      </c>
      <c r="AH638" s="163">
        <f t="shared" si="155"/>
        <v>0</v>
      </c>
      <c r="AI638" s="163">
        <f t="shared" si="156"/>
        <v>0</v>
      </c>
      <c r="AJ638" s="2">
        <v>0</v>
      </c>
      <c r="AK638" s="163">
        <f t="shared" si="158"/>
        <v>0</v>
      </c>
    </row>
    <row r="639" spans="1:37" ht="34.5" customHeight="1">
      <c r="A639" s="163">
        <f t="shared" si="157"/>
        <v>1239293</v>
      </c>
      <c r="B639" s="64">
        <v>2900</v>
      </c>
      <c r="C639" s="64" t="s">
        <v>14</v>
      </c>
      <c r="D639" s="64">
        <v>0</v>
      </c>
      <c r="E639" s="64">
        <v>0</v>
      </c>
      <c r="F639" s="71" t="s">
        <v>330</v>
      </c>
      <c r="G639" s="64"/>
      <c r="H639" s="22">
        <f t="shared" ref="H639:N639" si="173">+H641+H651+H662+H672+H681+H691+H697+H703</f>
        <v>1239293</v>
      </c>
      <c r="I639" s="22">
        <f t="shared" si="173"/>
        <v>1239293</v>
      </c>
      <c r="J639" s="22">
        <f t="shared" si="173"/>
        <v>0</v>
      </c>
      <c r="K639" s="22">
        <f t="shared" si="173"/>
        <v>0</v>
      </c>
      <c r="L639" s="22">
        <f t="shared" si="173"/>
        <v>0</v>
      </c>
      <c r="M639" s="22">
        <f t="shared" si="173"/>
        <v>0</v>
      </c>
      <c r="N639" s="22">
        <f t="shared" si="173"/>
        <v>1239293</v>
      </c>
      <c r="O639" s="2" t="s">
        <v>875</v>
      </c>
      <c r="S639" s="222">
        <f t="shared" si="159"/>
        <v>0</v>
      </c>
      <c r="Y639" s="64"/>
      <c r="Z639" s="163">
        <f t="shared" si="160"/>
        <v>0</v>
      </c>
      <c r="AA639" s="163">
        <f t="shared" si="161"/>
        <v>0</v>
      </c>
      <c r="AB639" s="163">
        <f t="shared" si="162"/>
        <v>0</v>
      </c>
      <c r="AG639" s="163">
        <f t="shared" si="154"/>
        <v>0</v>
      </c>
      <c r="AH639" s="163">
        <f t="shared" si="155"/>
        <v>0</v>
      </c>
      <c r="AI639" s="163">
        <f t="shared" si="156"/>
        <v>1239293</v>
      </c>
      <c r="AJ639" s="2">
        <v>1014870.0049999999</v>
      </c>
      <c r="AK639" s="163">
        <f t="shared" si="158"/>
        <v>224422.99500000011</v>
      </c>
    </row>
    <row r="640" spans="1:37">
      <c r="A640" s="163">
        <f t="shared" si="157"/>
        <v>0</v>
      </c>
      <c r="B640" s="64"/>
      <c r="C640" s="64"/>
      <c r="D640" s="64"/>
      <c r="E640" s="64"/>
      <c r="F640" s="71" t="s">
        <v>153</v>
      </c>
      <c r="G640" s="64"/>
      <c r="H640" s="22"/>
      <c r="I640" s="22"/>
      <c r="J640" s="22"/>
      <c r="K640" s="22"/>
      <c r="L640" s="22"/>
      <c r="M640" s="22"/>
      <c r="N640" s="22"/>
      <c r="O640" s="2" t="s">
        <v>875</v>
      </c>
      <c r="S640" s="222">
        <f t="shared" si="159"/>
        <v>0</v>
      </c>
      <c r="Y640" s="64"/>
      <c r="Z640" s="163">
        <f t="shared" si="160"/>
        <v>0</v>
      </c>
      <c r="AA640" s="163">
        <f t="shared" si="161"/>
        <v>0</v>
      </c>
      <c r="AB640" s="163">
        <f t="shared" si="162"/>
        <v>0</v>
      </c>
      <c r="AG640" s="163">
        <f t="shared" si="154"/>
        <v>0</v>
      </c>
      <c r="AH640" s="163">
        <f t="shared" si="155"/>
        <v>0</v>
      </c>
      <c r="AI640" s="163">
        <f t="shared" si="156"/>
        <v>0</v>
      </c>
      <c r="AK640" s="163">
        <f t="shared" si="158"/>
        <v>0</v>
      </c>
    </row>
    <row r="641" spans="1:37" ht="27">
      <c r="A641" s="163">
        <f t="shared" si="157"/>
        <v>1184428.6000000001</v>
      </c>
      <c r="B641" s="64">
        <v>2910</v>
      </c>
      <c r="C641" s="64" t="s">
        <v>14</v>
      </c>
      <c r="D641" s="64">
        <v>1</v>
      </c>
      <c r="E641" s="64">
        <v>0</v>
      </c>
      <c r="F641" s="71" t="s">
        <v>331</v>
      </c>
      <c r="G641" s="64"/>
      <c r="H641" s="22">
        <f t="shared" ref="H641:N641" si="174">+H643</f>
        <v>1184428.6000000001</v>
      </c>
      <c r="I641" s="22">
        <f t="shared" si="174"/>
        <v>1184428.6000000001</v>
      </c>
      <c r="J641" s="22">
        <f t="shared" si="174"/>
        <v>0</v>
      </c>
      <c r="K641" s="22">
        <f t="shared" si="174"/>
        <v>0</v>
      </c>
      <c r="L641" s="22">
        <f t="shared" si="174"/>
        <v>0</v>
      </c>
      <c r="M641" s="22">
        <f t="shared" si="174"/>
        <v>0</v>
      </c>
      <c r="N641" s="22">
        <f t="shared" si="174"/>
        <v>1184428.6000000001</v>
      </c>
      <c r="O641" s="2" t="s">
        <v>875</v>
      </c>
      <c r="S641" s="222">
        <f t="shared" si="159"/>
        <v>0</v>
      </c>
      <c r="Y641" s="64"/>
      <c r="Z641" s="163">
        <f t="shared" si="160"/>
        <v>0</v>
      </c>
      <c r="AA641" s="163">
        <f t="shared" si="161"/>
        <v>0</v>
      </c>
      <c r="AB641" s="163">
        <f t="shared" si="162"/>
        <v>0</v>
      </c>
      <c r="AG641" s="163">
        <f t="shared" si="154"/>
        <v>0</v>
      </c>
      <c r="AH641" s="163">
        <f t="shared" si="155"/>
        <v>0</v>
      </c>
      <c r="AI641" s="163">
        <f t="shared" si="156"/>
        <v>1184428.6000000001</v>
      </c>
      <c r="AJ641" s="2">
        <v>944470.95</v>
      </c>
      <c r="AK641" s="163">
        <f t="shared" si="158"/>
        <v>239957.65000000014</v>
      </c>
    </row>
    <row r="642" spans="1:37" ht="36.75" customHeight="1">
      <c r="A642" s="163">
        <f t="shared" si="157"/>
        <v>0</v>
      </c>
      <c r="B642" s="64"/>
      <c r="C642" s="64"/>
      <c r="D642" s="64"/>
      <c r="E642" s="64"/>
      <c r="F642" s="71" t="s">
        <v>155</v>
      </c>
      <c r="G642" s="64"/>
      <c r="H642" s="22"/>
      <c r="I642" s="22"/>
      <c r="J642" s="22"/>
      <c r="K642" s="22"/>
      <c r="L642" s="22"/>
      <c r="M642" s="22"/>
      <c r="N642" s="22"/>
      <c r="O642" s="2" t="s">
        <v>875</v>
      </c>
      <c r="S642" s="222">
        <f t="shared" si="159"/>
        <v>0</v>
      </c>
      <c r="Y642" s="64"/>
      <c r="Z642" s="163">
        <f t="shared" si="160"/>
        <v>0</v>
      </c>
      <c r="AA642" s="163">
        <f t="shared" si="161"/>
        <v>0</v>
      </c>
      <c r="AB642" s="163">
        <f t="shared" si="162"/>
        <v>0</v>
      </c>
      <c r="AG642" s="163">
        <f t="shared" si="154"/>
        <v>0</v>
      </c>
      <c r="AH642" s="163">
        <f t="shared" si="155"/>
        <v>0</v>
      </c>
      <c r="AI642" s="163">
        <f t="shared" si="156"/>
        <v>0</v>
      </c>
      <c r="AK642" s="163">
        <f t="shared" si="158"/>
        <v>0</v>
      </c>
    </row>
    <row r="643" spans="1:37">
      <c r="A643" s="163">
        <f t="shared" si="157"/>
        <v>1184428.6000000001</v>
      </c>
      <c r="B643" s="64">
        <v>2911</v>
      </c>
      <c r="C643" s="64" t="s">
        <v>14</v>
      </c>
      <c r="D643" s="64">
        <v>1</v>
      </c>
      <c r="E643" s="64">
        <v>1</v>
      </c>
      <c r="F643" s="71" t="s">
        <v>332</v>
      </c>
      <c r="G643" s="64"/>
      <c r="H643" s="22">
        <f>+H644</f>
        <v>1184428.6000000001</v>
      </c>
      <c r="I643" s="22">
        <f t="shared" ref="I643:N643" si="175">+I644</f>
        <v>1184428.6000000001</v>
      </c>
      <c r="J643" s="22">
        <f t="shared" si="175"/>
        <v>0</v>
      </c>
      <c r="K643" s="22">
        <f t="shared" si="175"/>
        <v>0</v>
      </c>
      <c r="L643" s="22">
        <f t="shared" si="175"/>
        <v>0</v>
      </c>
      <c r="M643" s="22">
        <f t="shared" si="175"/>
        <v>0</v>
      </c>
      <c r="N643" s="22">
        <f t="shared" si="175"/>
        <v>1184428.6000000001</v>
      </c>
      <c r="O643" s="2" t="s">
        <v>875</v>
      </c>
      <c r="S643" s="222">
        <f t="shared" si="159"/>
        <v>0</v>
      </c>
      <c r="Y643" s="64"/>
      <c r="Z643" s="163">
        <f t="shared" si="160"/>
        <v>0</v>
      </c>
      <c r="AA643" s="163">
        <f t="shared" si="161"/>
        <v>0</v>
      </c>
      <c r="AB643" s="163">
        <f t="shared" si="162"/>
        <v>0</v>
      </c>
      <c r="AG643" s="163">
        <f t="shared" si="154"/>
        <v>0</v>
      </c>
      <c r="AH643" s="163">
        <f t="shared" si="155"/>
        <v>0</v>
      </c>
      <c r="AI643" s="163">
        <f t="shared" si="156"/>
        <v>1184428.6000000001</v>
      </c>
      <c r="AJ643" s="2">
        <v>944470.95</v>
      </c>
      <c r="AK643" s="163">
        <f t="shared" si="158"/>
        <v>239957.65000000014</v>
      </c>
    </row>
    <row r="644" spans="1:37">
      <c r="A644" s="163">
        <f t="shared" si="157"/>
        <v>1184428.6000000001</v>
      </c>
      <c r="B644" s="64"/>
      <c r="C644" s="64"/>
      <c r="D644" s="64"/>
      <c r="E644" s="64"/>
      <c r="F644" s="71" t="s">
        <v>579</v>
      </c>
      <c r="G644" s="64">
        <v>4511</v>
      </c>
      <c r="H644" s="22">
        <f>SUM(I644:J644)</f>
        <v>1184428.6000000001</v>
      </c>
      <c r="I644" s="22">
        <f>935319+173776+30000+45333.6</f>
        <v>1184428.6000000001</v>
      </c>
      <c r="J644" s="22"/>
      <c r="K644" s="154"/>
      <c r="L644" s="154"/>
      <c r="M644" s="154"/>
      <c r="N644" s="154">
        <f t="shared" ref="N644" si="176">+H644</f>
        <v>1184428.6000000001</v>
      </c>
      <c r="O644" s="2" t="s">
        <v>875</v>
      </c>
      <c r="P644" s="2">
        <v>6582</v>
      </c>
      <c r="S644" s="222">
        <f t="shared" si="159"/>
        <v>-6582</v>
      </c>
      <c r="V644" s="2">
        <v>6582</v>
      </c>
      <c r="W644" s="2">
        <v>6582</v>
      </c>
      <c r="X644" s="2">
        <v>6582</v>
      </c>
      <c r="Y644" s="64">
        <v>4511</v>
      </c>
      <c r="Z644" s="163">
        <f t="shared" si="160"/>
        <v>6582</v>
      </c>
      <c r="AA644" s="163">
        <f t="shared" si="161"/>
        <v>6582</v>
      </c>
      <c r="AB644" s="163">
        <f t="shared" si="162"/>
        <v>6582</v>
      </c>
      <c r="AG644" s="163">
        <f t="shared" si="154"/>
        <v>0</v>
      </c>
      <c r="AH644" s="163">
        <f t="shared" si="155"/>
        <v>0</v>
      </c>
      <c r="AI644" s="163">
        <f t="shared" si="156"/>
        <v>1184428.6000000001</v>
      </c>
      <c r="AJ644" s="2">
        <v>944470.95</v>
      </c>
      <c r="AK644" s="163">
        <f t="shared" si="158"/>
        <v>239957.65000000014</v>
      </c>
    </row>
    <row r="645" spans="1:37">
      <c r="A645" s="163">
        <f t="shared" si="157"/>
        <v>0</v>
      </c>
      <c r="B645" s="64"/>
      <c r="C645" s="64"/>
      <c r="D645" s="64"/>
      <c r="E645" s="64"/>
      <c r="F645" s="71"/>
      <c r="G645" s="64"/>
      <c r="H645" s="22"/>
      <c r="I645" s="22"/>
      <c r="J645" s="22"/>
      <c r="K645" s="22"/>
      <c r="L645" s="22"/>
      <c r="M645" s="22"/>
      <c r="N645" s="22"/>
      <c r="O645" s="2" t="s">
        <v>875</v>
      </c>
      <c r="S645" s="222">
        <f t="shared" si="159"/>
        <v>0</v>
      </c>
      <c r="Y645" s="64"/>
      <c r="Z645" s="163">
        <f t="shared" si="160"/>
        <v>0</v>
      </c>
      <c r="AA645" s="163">
        <f t="shared" si="161"/>
        <v>0</v>
      </c>
      <c r="AB645" s="163">
        <f t="shared" si="162"/>
        <v>0</v>
      </c>
      <c r="AG645" s="163">
        <f t="shared" si="154"/>
        <v>0</v>
      </c>
      <c r="AH645" s="163">
        <f t="shared" si="155"/>
        <v>0</v>
      </c>
      <c r="AI645" s="163">
        <f t="shared" si="156"/>
        <v>0</v>
      </c>
      <c r="AK645" s="163">
        <f t="shared" si="158"/>
        <v>0</v>
      </c>
    </row>
    <row r="646" spans="1:37">
      <c r="A646" s="163">
        <f t="shared" si="157"/>
        <v>0</v>
      </c>
      <c r="B646" s="64"/>
      <c r="C646" s="64"/>
      <c r="D646" s="64"/>
      <c r="E646" s="64"/>
      <c r="F646" s="71" t="s">
        <v>177</v>
      </c>
      <c r="G646" s="64"/>
      <c r="H646" s="22"/>
      <c r="I646" s="22"/>
      <c r="J646" s="22"/>
      <c r="K646" s="22"/>
      <c r="L646" s="22"/>
      <c r="M646" s="22"/>
      <c r="N646" s="22"/>
      <c r="O646" s="2" t="s">
        <v>875</v>
      </c>
      <c r="S646" s="222">
        <f t="shared" si="159"/>
        <v>0</v>
      </c>
      <c r="Y646" s="64"/>
      <c r="Z646" s="163">
        <f t="shared" si="160"/>
        <v>0</v>
      </c>
      <c r="AA646" s="163">
        <f t="shared" si="161"/>
        <v>0</v>
      </c>
      <c r="AB646" s="163">
        <f t="shared" si="162"/>
        <v>0</v>
      </c>
      <c r="AG646" s="163">
        <f t="shared" si="154"/>
        <v>0</v>
      </c>
      <c r="AH646" s="163">
        <f t="shared" si="155"/>
        <v>0</v>
      </c>
      <c r="AI646" s="163">
        <f t="shared" si="156"/>
        <v>0</v>
      </c>
      <c r="AK646" s="163">
        <f t="shared" si="158"/>
        <v>0</v>
      </c>
    </row>
    <row r="647" spans="1:37" ht="56.25" customHeight="1">
      <c r="A647" s="163">
        <f t="shared" si="157"/>
        <v>0</v>
      </c>
      <c r="B647" s="64">
        <v>2912</v>
      </c>
      <c r="C647" s="64" t="s">
        <v>14</v>
      </c>
      <c r="D647" s="64">
        <v>1</v>
      </c>
      <c r="E647" s="64">
        <v>2</v>
      </c>
      <c r="F647" s="71" t="s">
        <v>177</v>
      </c>
      <c r="G647" s="64"/>
      <c r="H647" s="22"/>
      <c r="I647" s="22"/>
      <c r="J647" s="22"/>
      <c r="K647" s="22"/>
      <c r="L647" s="22"/>
      <c r="M647" s="22"/>
      <c r="N647" s="22"/>
      <c r="O647" s="2" t="s">
        <v>875</v>
      </c>
      <c r="S647" s="222">
        <f t="shared" si="159"/>
        <v>0</v>
      </c>
      <c r="Y647" s="64"/>
      <c r="Z647" s="163">
        <f t="shared" si="160"/>
        <v>0</v>
      </c>
      <c r="AA647" s="163">
        <f t="shared" si="161"/>
        <v>0</v>
      </c>
      <c r="AB647" s="163">
        <f t="shared" si="162"/>
        <v>0</v>
      </c>
      <c r="AG647" s="163">
        <f t="shared" si="154"/>
        <v>0</v>
      </c>
      <c r="AH647" s="163">
        <f t="shared" si="155"/>
        <v>0</v>
      </c>
      <c r="AI647" s="163">
        <f t="shared" si="156"/>
        <v>0</v>
      </c>
      <c r="AK647" s="163">
        <f t="shared" si="158"/>
        <v>0</v>
      </c>
    </row>
    <row r="648" spans="1:37">
      <c r="A648" s="163">
        <f t="shared" si="157"/>
        <v>0</v>
      </c>
      <c r="B648" s="64"/>
      <c r="C648" s="64"/>
      <c r="D648" s="64"/>
      <c r="E648" s="64"/>
      <c r="F648" s="71" t="s">
        <v>333</v>
      </c>
      <c r="G648" s="64"/>
      <c r="H648" s="22"/>
      <c r="I648" s="22"/>
      <c r="J648" s="22"/>
      <c r="K648" s="22"/>
      <c r="L648" s="22"/>
      <c r="M648" s="22"/>
      <c r="N648" s="22"/>
      <c r="O648" s="2" t="s">
        <v>875</v>
      </c>
      <c r="S648" s="222">
        <f t="shared" si="159"/>
        <v>0</v>
      </c>
      <c r="Y648" s="64"/>
      <c r="Z648" s="163">
        <f t="shared" si="160"/>
        <v>0</v>
      </c>
      <c r="AA648" s="163">
        <f t="shared" si="161"/>
        <v>0</v>
      </c>
      <c r="AB648" s="163">
        <f t="shared" si="162"/>
        <v>0</v>
      </c>
      <c r="AG648" s="163">
        <f t="shared" si="154"/>
        <v>0</v>
      </c>
      <c r="AH648" s="163">
        <f t="shared" si="155"/>
        <v>0</v>
      </c>
      <c r="AI648" s="163">
        <f t="shared" si="156"/>
        <v>0</v>
      </c>
      <c r="AK648" s="163">
        <f t="shared" si="158"/>
        <v>0</v>
      </c>
    </row>
    <row r="649" spans="1:37" ht="40.5">
      <c r="A649" s="163">
        <f t="shared" si="157"/>
        <v>0</v>
      </c>
      <c r="B649" s="64"/>
      <c r="C649" s="64"/>
      <c r="D649" s="64"/>
      <c r="E649" s="64"/>
      <c r="F649" s="71" t="s">
        <v>176</v>
      </c>
      <c r="G649" s="64"/>
      <c r="H649" s="22"/>
      <c r="I649" s="22"/>
      <c r="J649" s="22"/>
      <c r="K649" s="22"/>
      <c r="L649" s="22"/>
      <c r="M649" s="22"/>
      <c r="N649" s="22"/>
      <c r="O649" s="2" t="s">
        <v>875</v>
      </c>
      <c r="S649" s="222">
        <f t="shared" si="159"/>
        <v>0</v>
      </c>
      <c r="Y649" s="64"/>
      <c r="Z649" s="163">
        <f t="shared" si="160"/>
        <v>0</v>
      </c>
      <c r="AA649" s="163">
        <f t="shared" si="161"/>
        <v>0</v>
      </c>
      <c r="AB649" s="163">
        <f t="shared" si="162"/>
        <v>0</v>
      </c>
      <c r="AG649" s="163">
        <f t="shared" si="154"/>
        <v>0</v>
      </c>
      <c r="AH649" s="163">
        <f t="shared" si="155"/>
        <v>0</v>
      </c>
      <c r="AI649" s="163">
        <f t="shared" si="156"/>
        <v>0</v>
      </c>
      <c r="AK649" s="163">
        <f t="shared" si="158"/>
        <v>0</v>
      </c>
    </row>
    <row r="650" spans="1:37">
      <c r="A650" s="163">
        <f t="shared" si="157"/>
        <v>0</v>
      </c>
      <c r="B650" s="64"/>
      <c r="C650" s="64"/>
      <c r="D650" s="64"/>
      <c r="E650" s="64"/>
      <c r="F650" s="71" t="s">
        <v>177</v>
      </c>
      <c r="G650" s="64"/>
      <c r="H650" s="22"/>
      <c r="I650" s="22"/>
      <c r="J650" s="22"/>
      <c r="K650" s="22"/>
      <c r="L650" s="22"/>
      <c r="M650" s="22"/>
      <c r="N650" s="22"/>
      <c r="O650" s="2" t="s">
        <v>875</v>
      </c>
      <c r="S650" s="222">
        <f t="shared" si="159"/>
        <v>0</v>
      </c>
      <c r="Y650" s="64"/>
      <c r="Z650" s="163">
        <f t="shared" si="160"/>
        <v>0</v>
      </c>
      <c r="AA650" s="163">
        <f t="shared" si="161"/>
        <v>0</v>
      </c>
      <c r="AB650" s="163">
        <f t="shared" si="162"/>
        <v>0</v>
      </c>
      <c r="AG650" s="163">
        <f t="shared" si="154"/>
        <v>0</v>
      </c>
      <c r="AH650" s="163">
        <f t="shared" si="155"/>
        <v>0</v>
      </c>
      <c r="AI650" s="163">
        <f t="shared" si="156"/>
        <v>0</v>
      </c>
      <c r="AK650" s="163">
        <f t="shared" si="158"/>
        <v>0</v>
      </c>
    </row>
    <row r="651" spans="1:37">
      <c r="A651" s="163">
        <f t="shared" si="157"/>
        <v>0</v>
      </c>
      <c r="B651" s="64">
        <v>2920</v>
      </c>
      <c r="C651" s="64" t="s">
        <v>14</v>
      </c>
      <c r="D651" s="64">
        <v>2</v>
      </c>
      <c r="E651" s="64">
        <v>0</v>
      </c>
      <c r="F651" s="71" t="s">
        <v>177</v>
      </c>
      <c r="G651" s="64"/>
      <c r="H651" s="22"/>
      <c r="I651" s="22"/>
      <c r="J651" s="22"/>
      <c r="K651" s="22"/>
      <c r="L651" s="22"/>
      <c r="M651" s="22"/>
      <c r="N651" s="22"/>
      <c r="O651" s="2" t="s">
        <v>875</v>
      </c>
      <c r="S651" s="222">
        <f t="shared" si="159"/>
        <v>0</v>
      </c>
      <c r="Y651" s="64"/>
      <c r="Z651" s="163">
        <f t="shared" si="160"/>
        <v>0</v>
      </c>
      <c r="AA651" s="163">
        <f t="shared" si="161"/>
        <v>0</v>
      </c>
      <c r="AB651" s="163">
        <f t="shared" si="162"/>
        <v>0</v>
      </c>
      <c r="AG651" s="163">
        <f t="shared" si="154"/>
        <v>0</v>
      </c>
      <c r="AH651" s="163">
        <f t="shared" si="155"/>
        <v>0</v>
      </c>
      <c r="AI651" s="163">
        <f t="shared" si="156"/>
        <v>0</v>
      </c>
      <c r="AK651" s="163">
        <f t="shared" si="158"/>
        <v>0</v>
      </c>
    </row>
    <row r="652" spans="1:37">
      <c r="A652" s="163">
        <f t="shared" si="157"/>
        <v>0</v>
      </c>
      <c r="B652" s="64"/>
      <c r="C652" s="64"/>
      <c r="D652" s="64"/>
      <c r="E652" s="64"/>
      <c r="F652" s="71" t="s">
        <v>334</v>
      </c>
      <c r="G652" s="64"/>
      <c r="H652" s="22"/>
      <c r="I652" s="22"/>
      <c r="J652" s="22"/>
      <c r="K652" s="22"/>
      <c r="L652" s="22"/>
      <c r="M652" s="22"/>
      <c r="N652" s="22"/>
      <c r="O652" s="2" t="s">
        <v>875</v>
      </c>
      <c r="S652" s="222">
        <f t="shared" si="159"/>
        <v>0</v>
      </c>
      <c r="Y652" s="64"/>
      <c r="Z652" s="163">
        <f t="shared" si="160"/>
        <v>0</v>
      </c>
      <c r="AA652" s="163">
        <f t="shared" si="161"/>
        <v>0</v>
      </c>
      <c r="AB652" s="163">
        <f t="shared" si="162"/>
        <v>0</v>
      </c>
      <c r="AG652" s="163">
        <f t="shared" si="154"/>
        <v>0</v>
      </c>
      <c r="AH652" s="163">
        <f t="shared" si="155"/>
        <v>0</v>
      </c>
      <c r="AI652" s="163">
        <f t="shared" si="156"/>
        <v>0</v>
      </c>
      <c r="AK652" s="163">
        <f t="shared" si="158"/>
        <v>0</v>
      </c>
    </row>
    <row r="653" spans="1:37">
      <c r="A653" s="163">
        <f t="shared" si="157"/>
        <v>0</v>
      </c>
      <c r="B653" s="64">
        <v>2921</v>
      </c>
      <c r="C653" s="64" t="s">
        <v>14</v>
      </c>
      <c r="D653" s="64">
        <v>2</v>
      </c>
      <c r="E653" s="64">
        <v>1</v>
      </c>
      <c r="F653" s="71" t="s">
        <v>155</v>
      </c>
      <c r="G653" s="64"/>
      <c r="H653" s="22"/>
      <c r="I653" s="22"/>
      <c r="J653" s="22"/>
      <c r="K653" s="22"/>
      <c r="L653" s="22"/>
      <c r="M653" s="22"/>
      <c r="N653" s="22"/>
      <c r="O653" s="2" t="s">
        <v>875</v>
      </c>
      <c r="S653" s="222">
        <f t="shared" si="159"/>
        <v>0</v>
      </c>
      <c r="Y653" s="64"/>
      <c r="Z653" s="163">
        <f t="shared" si="160"/>
        <v>0</v>
      </c>
      <c r="AA653" s="163">
        <f t="shared" si="161"/>
        <v>0</v>
      </c>
      <c r="AB653" s="163">
        <f t="shared" si="162"/>
        <v>0</v>
      </c>
      <c r="AG653" s="163">
        <f t="shared" si="154"/>
        <v>0</v>
      </c>
      <c r="AH653" s="163">
        <f t="shared" si="155"/>
        <v>0</v>
      </c>
      <c r="AI653" s="163">
        <f t="shared" si="156"/>
        <v>0</v>
      </c>
      <c r="AK653" s="163">
        <f t="shared" si="158"/>
        <v>0</v>
      </c>
    </row>
    <row r="654" spans="1:37">
      <c r="A654" s="163">
        <f t="shared" si="157"/>
        <v>0</v>
      </c>
      <c r="B654" s="64"/>
      <c r="C654" s="64"/>
      <c r="D654" s="64"/>
      <c r="E654" s="64"/>
      <c r="F654" s="71" t="s">
        <v>335</v>
      </c>
      <c r="G654" s="64"/>
      <c r="H654" s="22"/>
      <c r="I654" s="22"/>
      <c r="J654" s="22"/>
      <c r="K654" s="22"/>
      <c r="L654" s="22"/>
      <c r="M654" s="22"/>
      <c r="N654" s="22"/>
      <c r="O654" s="2" t="s">
        <v>875</v>
      </c>
      <c r="P654" s="163"/>
      <c r="Q654" s="163"/>
      <c r="S654" s="222">
        <f t="shared" si="159"/>
        <v>0</v>
      </c>
      <c r="Y654" s="64"/>
      <c r="Z654" s="163">
        <f t="shared" si="160"/>
        <v>0</v>
      </c>
      <c r="AA654" s="163">
        <f t="shared" si="161"/>
        <v>0</v>
      </c>
      <c r="AB654" s="163">
        <f t="shared" si="162"/>
        <v>0</v>
      </c>
      <c r="AG654" s="163">
        <f t="shared" si="154"/>
        <v>0</v>
      </c>
      <c r="AH654" s="163">
        <f t="shared" si="155"/>
        <v>0</v>
      </c>
      <c r="AI654" s="163">
        <f t="shared" si="156"/>
        <v>0</v>
      </c>
      <c r="AK654" s="163">
        <f t="shared" si="158"/>
        <v>0</v>
      </c>
    </row>
    <row r="655" spans="1:37">
      <c r="A655" s="163">
        <f t="shared" si="157"/>
        <v>0</v>
      </c>
      <c r="B655" s="64"/>
      <c r="C655" s="64"/>
      <c r="D655" s="64"/>
      <c r="E655" s="64"/>
      <c r="F655" s="71" t="s">
        <v>558</v>
      </c>
      <c r="G655" s="64"/>
      <c r="H655" s="22"/>
      <c r="I655" s="22"/>
      <c r="J655" s="22"/>
      <c r="K655" s="22"/>
      <c r="L655" s="22"/>
      <c r="M655" s="22"/>
      <c r="N655" s="22"/>
      <c r="O655" s="2" t="s">
        <v>875</v>
      </c>
      <c r="S655" s="222">
        <f t="shared" si="159"/>
        <v>0</v>
      </c>
      <c r="Y655" s="64"/>
      <c r="Z655" s="163">
        <f t="shared" si="160"/>
        <v>0</v>
      </c>
      <c r="AA655" s="163">
        <f t="shared" si="161"/>
        <v>0</v>
      </c>
      <c r="AB655" s="163">
        <f t="shared" si="162"/>
        <v>0</v>
      </c>
      <c r="AG655" s="163">
        <f t="shared" si="154"/>
        <v>0</v>
      </c>
      <c r="AH655" s="163">
        <f t="shared" si="155"/>
        <v>0</v>
      </c>
      <c r="AI655" s="163">
        <f t="shared" si="156"/>
        <v>0</v>
      </c>
      <c r="AK655" s="163">
        <f t="shared" si="158"/>
        <v>0</v>
      </c>
    </row>
    <row r="656" spans="1:37">
      <c r="A656" s="163">
        <f t="shared" si="157"/>
        <v>0</v>
      </c>
      <c r="B656" s="64"/>
      <c r="C656" s="64"/>
      <c r="D656" s="64"/>
      <c r="E656" s="64"/>
      <c r="F656" s="71"/>
      <c r="G656" s="64"/>
      <c r="H656" s="22"/>
      <c r="I656" s="22"/>
      <c r="J656" s="22"/>
      <c r="K656" s="22"/>
      <c r="L656" s="22"/>
      <c r="M656" s="22"/>
      <c r="N656" s="22"/>
      <c r="O656" s="2" t="s">
        <v>875</v>
      </c>
      <c r="S656" s="222">
        <f t="shared" si="159"/>
        <v>0</v>
      </c>
      <c r="Y656" s="64"/>
      <c r="Z656" s="163">
        <f t="shared" si="160"/>
        <v>0</v>
      </c>
      <c r="AA656" s="163">
        <f t="shared" si="161"/>
        <v>0</v>
      </c>
      <c r="AB656" s="163">
        <f t="shared" si="162"/>
        <v>0</v>
      </c>
      <c r="AG656" s="163">
        <f t="shared" ref="AG656:AG719" si="177">+L656-K656</f>
        <v>0</v>
      </c>
      <c r="AH656" s="163">
        <f t="shared" ref="AH656:AH719" si="178">+M656-L656</f>
        <v>0</v>
      </c>
      <c r="AI656" s="163">
        <f t="shared" ref="AI656:AI719" si="179">+N656-M656</f>
        <v>0</v>
      </c>
      <c r="AK656" s="163">
        <f t="shared" si="158"/>
        <v>0</v>
      </c>
    </row>
    <row r="657" spans="1:37" ht="52.5" customHeight="1">
      <c r="A657" s="163">
        <f t="shared" si="157"/>
        <v>0</v>
      </c>
      <c r="B657" s="64">
        <v>2922</v>
      </c>
      <c r="C657" s="64" t="s">
        <v>14</v>
      </c>
      <c r="D657" s="64">
        <v>2</v>
      </c>
      <c r="E657" s="64">
        <v>2</v>
      </c>
      <c r="F657" s="71" t="s">
        <v>177</v>
      </c>
      <c r="G657" s="64"/>
      <c r="H657" s="22"/>
      <c r="I657" s="22"/>
      <c r="J657" s="22"/>
      <c r="K657" s="22"/>
      <c r="L657" s="22"/>
      <c r="M657" s="22"/>
      <c r="N657" s="22"/>
      <c r="O657" s="2" t="s">
        <v>875</v>
      </c>
      <c r="S657" s="222">
        <f t="shared" si="159"/>
        <v>0</v>
      </c>
      <c r="Y657" s="64"/>
      <c r="Z657" s="163">
        <f t="shared" si="160"/>
        <v>0</v>
      </c>
      <c r="AA657" s="163">
        <f t="shared" si="161"/>
        <v>0</v>
      </c>
      <c r="AB657" s="163">
        <f t="shared" si="162"/>
        <v>0</v>
      </c>
      <c r="AG657" s="163">
        <f t="shared" si="177"/>
        <v>0</v>
      </c>
      <c r="AH657" s="163">
        <f t="shared" si="178"/>
        <v>0</v>
      </c>
      <c r="AI657" s="163">
        <f t="shared" si="179"/>
        <v>0</v>
      </c>
      <c r="AK657" s="163">
        <f t="shared" si="158"/>
        <v>0</v>
      </c>
    </row>
    <row r="658" spans="1:37">
      <c r="A658" s="163">
        <f t="shared" ref="A658:A721" si="180">+H658</f>
        <v>0</v>
      </c>
      <c r="B658" s="64"/>
      <c r="C658" s="64"/>
      <c r="D658" s="64"/>
      <c r="E658" s="64"/>
      <c r="F658" s="71" t="s">
        <v>336</v>
      </c>
      <c r="G658" s="64"/>
      <c r="H658" s="22"/>
      <c r="I658" s="22"/>
      <c r="J658" s="22"/>
      <c r="K658" s="22"/>
      <c r="L658" s="22"/>
      <c r="M658" s="22"/>
      <c r="N658" s="22"/>
      <c r="O658" s="2" t="s">
        <v>875</v>
      </c>
      <c r="S658" s="222">
        <f t="shared" si="159"/>
        <v>0</v>
      </c>
      <c r="Y658" s="64"/>
      <c r="Z658" s="163">
        <f t="shared" si="160"/>
        <v>0</v>
      </c>
      <c r="AA658" s="163">
        <f t="shared" si="161"/>
        <v>0</v>
      </c>
      <c r="AB658" s="163">
        <f t="shared" si="162"/>
        <v>0</v>
      </c>
      <c r="AG658" s="163">
        <f t="shared" si="177"/>
        <v>0</v>
      </c>
      <c r="AH658" s="163">
        <f t="shared" si="178"/>
        <v>0</v>
      </c>
      <c r="AI658" s="163">
        <f t="shared" si="179"/>
        <v>0</v>
      </c>
      <c r="AK658" s="163">
        <f t="shared" si="158"/>
        <v>0</v>
      </c>
    </row>
    <row r="659" spans="1:37" ht="40.5">
      <c r="A659" s="163">
        <f t="shared" si="180"/>
        <v>0</v>
      </c>
      <c r="B659" s="64"/>
      <c r="C659" s="64"/>
      <c r="D659" s="64"/>
      <c r="E659" s="64"/>
      <c r="F659" s="71" t="s">
        <v>176</v>
      </c>
      <c r="G659" s="64"/>
      <c r="H659" s="22"/>
      <c r="I659" s="22"/>
      <c r="J659" s="22"/>
      <c r="K659" s="22"/>
      <c r="L659" s="22"/>
      <c r="M659" s="22"/>
      <c r="N659" s="22"/>
      <c r="O659" s="2" t="s">
        <v>875</v>
      </c>
      <c r="S659" s="222">
        <f t="shared" si="159"/>
        <v>0</v>
      </c>
      <c r="Y659" s="64"/>
      <c r="Z659" s="163">
        <f t="shared" si="160"/>
        <v>0</v>
      </c>
      <c r="AA659" s="163">
        <f t="shared" si="161"/>
        <v>0</v>
      </c>
      <c r="AB659" s="163">
        <f t="shared" si="162"/>
        <v>0</v>
      </c>
      <c r="AG659" s="163">
        <f t="shared" si="177"/>
        <v>0</v>
      </c>
      <c r="AH659" s="163">
        <f t="shared" si="178"/>
        <v>0</v>
      </c>
      <c r="AI659" s="163">
        <f t="shared" si="179"/>
        <v>0</v>
      </c>
      <c r="AK659" s="163">
        <f t="shared" si="158"/>
        <v>0</v>
      </c>
    </row>
    <row r="660" spans="1:37">
      <c r="A660" s="163">
        <f t="shared" si="180"/>
        <v>0</v>
      </c>
      <c r="B660" s="64"/>
      <c r="C660" s="64"/>
      <c r="D660" s="64"/>
      <c r="E660" s="64"/>
      <c r="F660" s="71"/>
      <c r="G660" s="64"/>
      <c r="H660" s="22"/>
      <c r="I660" s="22"/>
      <c r="J660" s="22"/>
      <c r="K660" s="22"/>
      <c r="L660" s="22"/>
      <c r="M660" s="22"/>
      <c r="N660" s="22"/>
      <c r="O660" s="2" t="s">
        <v>875</v>
      </c>
      <c r="S660" s="222">
        <f t="shared" si="159"/>
        <v>0</v>
      </c>
      <c r="Y660" s="64"/>
      <c r="Z660" s="163">
        <f t="shared" si="160"/>
        <v>0</v>
      </c>
      <c r="AA660" s="163">
        <f t="shared" si="161"/>
        <v>0</v>
      </c>
      <c r="AB660" s="163">
        <f t="shared" si="162"/>
        <v>0</v>
      </c>
      <c r="AG660" s="163">
        <f t="shared" si="177"/>
        <v>0</v>
      </c>
      <c r="AH660" s="163">
        <f t="shared" si="178"/>
        <v>0</v>
      </c>
      <c r="AI660" s="163">
        <f t="shared" si="179"/>
        <v>0</v>
      </c>
      <c r="AK660" s="163">
        <f t="shared" si="158"/>
        <v>0</v>
      </c>
    </row>
    <row r="661" spans="1:37" ht="57" customHeight="1">
      <c r="A661" s="163">
        <f t="shared" si="180"/>
        <v>0</v>
      </c>
      <c r="B661" s="64"/>
      <c r="C661" s="64"/>
      <c r="D661" s="64"/>
      <c r="E661" s="64"/>
      <c r="F661" s="71" t="s">
        <v>177</v>
      </c>
      <c r="G661" s="64"/>
      <c r="H661" s="22"/>
      <c r="I661" s="22"/>
      <c r="J661" s="22"/>
      <c r="K661" s="22"/>
      <c r="L661" s="22"/>
      <c r="M661" s="22"/>
      <c r="N661" s="22"/>
      <c r="O661" s="2" t="s">
        <v>875</v>
      </c>
      <c r="S661" s="222">
        <f t="shared" si="159"/>
        <v>0</v>
      </c>
      <c r="Y661" s="64"/>
      <c r="Z661" s="163">
        <f t="shared" si="160"/>
        <v>0</v>
      </c>
      <c r="AA661" s="163">
        <f t="shared" si="161"/>
        <v>0</v>
      </c>
      <c r="AB661" s="163">
        <f t="shared" si="162"/>
        <v>0</v>
      </c>
      <c r="AG661" s="163">
        <f t="shared" si="177"/>
        <v>0</v>
      </c>
      <c r="AH661" s="163">
        <f t="shared" si="178"/>
        <v>0</v>
      </c>
      <c r="AI661" s="163">
        <f t="shared" si="179"/>
        <v>0</v>
      </c>
      <c r="AK661" s="163">
        <f t="shared" ref="AK661:AK724" si="181">+I661-AJ661</f>
        <v>0</v>
      </c>
    </row>
    <row r="662" spans="1:37">
      <c r="A662" s="163">
        <f t="shared" si="180"/>
        <v>0</v>
      </c>
      <c r="B662" s="64">
        <v>2930</v>
      </c>
      <c r="C662" s="64" t="s">
        <v>14</v>
      </c>
      <c r="D662" s="64">
        <v>3</v>
      </c>
      <c r="E662" s="64">
        <v>0</v>
      </c>
      <c r="F662" s="71" t="s">
        <v>177</v>
      </c>
      <c r="G662" s="64"/>
      <c r="H662" s="22"/>
      <c r="I662" s="22"/>
      <c r="J662" s="22"/>
      <c r="K662" s="22"/>
      <c r="L662" s="22"/>
      <c r="M662" s="22"/>
      <c r="N662" s="22"/>
      <c r="O662" s="2" t="s">
        <v>875</v>
      </c>
      <c r="S662" s="222">
        <f t="shared" ref="S662:S725" si="182">+K662-P662</f>
        <v>0</v>
      </c>
      <c r="Y662" s="64"/>
      <c r="Z662" s="163">
        <f t="shared" si="160"/>
        <v>0</v>
      </c>
      <c r="AA662" s="163">
        <f t="shared" si="161"/>
        <v>0</v>
      </c>
      <c r="AB662" s="163">
        <f t="shared" si="162"/>
        <v>0</v>
      </c>
      <c r="AG662" s="163">
        <f t="shared" si="177"/>
        <v>0</v>
      </c>
      <c r="AH662" s="163">
        <f t="shared" si="178"/>
        <v>0</v>
      </c>
      <c r="AI662" s="163">
        <f t="shared" si="179"/>
        <v>0</v>
      </c>
      <c r="AK662" s="163">
        <f t="shared" si="181"/>
        <v>0</v>
      </c>
    </row>
    <row r="663" spans="1:37" ht="35.25" customHeight="1">
      <c r="A663" s="163">
        <f t="shared" si="180"/>
        <v>0</v>
      </c>
      <c r="B663" s="64"/>
      <c r="C663" s="64"/>
      <c r="D663" s="64"/>
      <c r="E663" s="64"/>
      <c r="F663" s="71" t="s">
        <v>337</v>
      </c>
      <c r="G663" s="64"/>
      <c r="H663" s="22"/>
      <c r="I663" s="22"/>
      <c r="J663" s="22"/>
      <c r="K663" s="22"/>
      <c r="L663" s="22"/>
      <c r="M663" s="22"/>
      <c r="N663" s="22"/>
      <c r="O663" s="2" t="s">
        <v>875</v>
      </c>
      <c r="S663" s="222">
        <f t="shared" si="182"/>
        <v>0</v>
      </c>
      <c r="Y663" s="64"/>
      <c r="Z663" s="163">
        <f t="shared" si="160"/>
        <v>0</v>
      </c>
      <c r="AA663" s="163">
        <f t="shared" si="161"/>
        <v>0</v>
      </c>
      <c r="AB663" s="163">
        <f t="shared" si="162"/>
        <v>0</v>
      </c>
      <c r="AG663" s="163">
        <f t="shared" si="177"/>
        <v>0</v>
      </c>
      <c r="AH663" s="163">
        <f t="shared" si="178"/>
        <v>0</v>
      </c>
      <c r="AI663" s="163">
        <f t="shared" si="179"/>
        <v>0</v>
      </c>
      <c r="AK663" s="163">
        <f t="shared" si="181"/>
        <v>0</v>
      </c>
    </row>
    <row r="664" spans="1:37" ht="55.5" customHeight="1">
      <c r="A664" s="163">
        <f t="shared" si="180"/>
        <v>0</v>
      </c>
      <c r="B664" s="64">
        <v>2931</v>
      </c>
      <c r="C664" s="64" t="s">
        <v>14</v>
      </c>
      <c r="D664" s="64">
        <v>3</v>
      </c>
      <c r="E664" s="64">
        <v>1</v>
      </c>
      <c r="F664" s="71" t="s">
        <v>155</v>
      </c>
      <c r="G664" s="64"/>
      <c r="H664" s="22"/>
      <c r="I664" s="22"/>
      <c r="J664" s="22"/>
      <c r="K664" s="22"/>
      <c r="L664" s="22"/>
      <c r="M664" s="22"/>
      <c r="N664" s="22"/>
      <c r="O664" s="2" t="s">
        <v>875</v>
      </c>
      <c r="S664" s="222">
        <f t="shared" si="182"/>
        <v>0</v>
      </c>
      <c r="Y664" s="64"/>
      <c r="Z664" s="163">
        <f t="shared" ref="Z664:Z727" si="183">+K664+V664</f>
        <v>0</v>
      </c>
      <c r="AA664" s="163">
        <f t="shared" ref="AA664:AA727" si="184">+L664+W664</f>
        <v>0</v>
      </c>
      <c r="AB664" s="163">
        <f t="shared" ref="AB664:AB727" si="185">+M664+X664</f>
        <v>0</v>
      </c>
      <c r="AG664" s="163">
        <f t="shared" si="177"/>
        <v>0</v>
      </c>
      <c r="AH664" s="163">
        <f t="shared" si="178"/>
        <v>0</v>
      </c>
      <c r="AI664" s="163">
        <f t="shared" si="179"/>
        <v>0</v>
      </c>
      <c r="AK664" s="163">
        <f t="shared" si="181"/>
        <v>0</v>
      </c>
    </row>
    <row r="665" spans="1:37" ht="27">
      <c r="A665" s="163">
        <f t="shared" si="180"/>
        <v>0</v>
      </c>
      <c r="B665" s="64"/>
      <c r="C665" s="64"/>
      <c r="D665" s="64"/>
      <c r="E665" s="64"/>
      <c r="F665" s="71" t="s">
        <v>578</v>
      </c>
      <c r="G665" s="64"/>
      <c r="H665" s="22"/>
      <c r="I665" s="22"/>
      <c r="J665" s="22"/>
      <c r="K665" s="22"/>
      <c r="L665" s="22"/>
      <c r="M665" s="22"/>
      <c r="N665" s="22"/>
      <c r="O665" s="2" t="s">
        <v>875</v>
      </c>
      <c r="S665" s="222">
        <f t="shared" si="182"/>
        <v>0</v>
      </c>
      <c r="Y665" s="64"/>
      <c r="Z665" s="163">
        <f t="shared" si="183"/>
        <v>0</v>
      </c>
      <c r="AA665" s="163">
        <f t="shared" si="184"/>
        <v>0</v>
      </c>
      <c r="AB665" s="163">
        <f t="shared" si="185"/>
        <v>0</v>
      </c>
      <c r="AG665" s="163">
        <f t="shared" si="177"/>
        <v>0</v>
      </c>
      <c r="AH665" s="163">
        <f t="shared" si="178"/>
        <v>0</v>
      </c>
      <c r="AI665" s="163">
        <f t="shared" si="179"/>
        <v>0</v>
      </c>
      <c r="AK665" s="163">
        <f t="shared" si="181"/>
        <v>0</v>
      </c>
    </row>
    <row r="666" spans="1:37" ht="40.5">
      <c r="A666" s="163">
        <f t="shared" si="180"/>
        <v>0</v>
      </c>
      <c r="B666" s="64"/>
      <c r="C666" s="64"/>
      <c r="D666" s="64"/>
      <c r="E666" s="64"/>
      <c r="F666" s="71" t="s">
        <v>176</v>
      </c>
      <c r="G666" s="64"/>
      <c r="H666" s="22"/>
      <c r="I666" s="22"/>
      <c r="J666" s="22"/>
      <c r="K666" s="22"/>
      <c r="L666" s="22"/>
      <c r="M666" s="22"/>
      <c r="N666" s="22"/>
      <c r="O666" s="2" t="s">
        <v>875</v>
      </c>
      <c r="S666" s="222">
        <f t="shared" si="182"/>
        <v>0</v>
      </c>
      <c r="Y666" s="64"/>
      <c r="Z666" s="163">
        <f t="shared" si="183"/>
        <v>0</v>
      </c>
      <c r="AA666" s="163">
        <f t="shared" si="184"/>
        <v>0</v>
      </c>
      <c r="AB666" s="163">
        <f t="shared" si="185"/>
        <v>0</v>
      </c>
      <c r="AG666" s="163">
        <f t="shared" si="177"/>
        <v>0</v>
      </c>
      <c r="AH666" s="163">
        <f t="shared" si="178"/>
        <v>0</v>
      </c>
      <c r="AI666" s="163">
        <f t="shared" si="179"/>
        <v>0</v>
      </c>
      <c r="AK666" s="163">
        <f t="shared" si="181"/>
        <v>0</v>
      </c>
    </row>
    <row r="667" spans="1:37">
      <c r="A667" s="163">
        <f t="shared" si="180"/>
        <v>0</v>
      </c>
      <c r="B667" s="64"/>
      <c r="C667" s="64"/>
      <c r="D667" s="64"/>
      <c r="E667" s="64"/>
      <c r="F667" s="71" t="s">
        <v>177</v>
      </c>
      <c r="G667" s="64"/>
      <c r="H667" s="22"/>
      <c r="I667" s="22"/>
      <c r="J667" s="22"/>
      <c r="K667" s="22"/>
      <c r="L667" s="22"/>
      <c r="M667" s="22"/>
      <c r="N667" s="22"/>
      <c r="O667" s="2" t="s">
        <v>875</v>
      </c>
      <c r="S667" s="222">
        <f t="shared" si="182"/>
        <v>0</v>
      </c>
      <c r="Y667" s="64"/>
      <c r="Z667" s="163">
        <f t="shared" si="183"/>
        <v>0</v>
      </c>
      <c r="AA667" s="163">
        <f t="shared" si="184"/>
        <v>0</v>
      </c>
      <c r="AB667" s="163">
        <f t="shared" si="185"/>
        <v>0</v>
      </c>
      <c r="AG667" s="163">
        <f t="shared" si="177"/>
        <v>0</v>
      </c>
      <c r="AH667" s="163">
        <f t="shared" si="178"/>
        <v>0</v>
      </c>
      <c r="AI667" s="163">
        <f t="shared" si="179"/>
        <v>0</v>
      </c>
      <c r="AK667" s="163">
        <f t="shared" si="181"/>
        <v>0</v>
      </c>
    </row>
    <row r="668" spans="1:37" ht="57.75" customHeight="1">
      <c r="A668" s="163">
        <f t="shared" si="180"/>
        <v>0</v>
      </c>
      <c r="B668" s="64">
        <v>2932</v>
      </c>
      <c r="C668" s="64" t="s">
        <v>14</v>
      </c>
      <c r="D668" s="64">
        <v>3</v>
      </c>
      <c r="E668" s="64">
        <v>2</v>
      </c>
      <c r="F668" s="71" t="s">
        <v>177</v>
      </c>
      <c r="G668" s="64"/>
      <c r="H668" s="22"/>
      <c r="I668" s="22"/>
      <c r="J668" s="22"/>
      <c r="K668" s="22"/>
      <c r="L668" s="22"/>
      <c r="M668" s="22"/>
      <c r="N668" s="22"/>
      <c r="O668" s="2" t="s">
        <v>875</v>
      </c>
      <c r="S668" s="222">
        <f t="shared" si="182"/>
        <v>0</v>
      </c>
      <c r="Y668" s="64"/>
      <c r="Z668" s="163">
        <f t="shared" si="183"/>
        <v>0</v>
      </c>
      <c r="AA668" s="163">
        <f t="shared" si="184"/>
        <v>0</v>
      </c>
      <c r="AB668" s="163">
        <f t="shared" si="185"/>
        <v>0</v>
      </c>
      <c r="AG668" s="163">
        <f t="shared" si="177"/>
        <v>0</v>
      </c>
      <c r="AH668" s="163">
        <f t="shared" si="178"/>
        <v>0</v>
      </c>
      <c r="AI668" s="163">
        <f t="shared" si="179"/>
        <v>0</v>
      </c>
      <c r="AK668" s="163">
        <f t="shared" si="181"/>
        <v>0</v>
      </c>
    </row>
    <row r="669" spans="1:37">
      <c r="A669" s="163">
        <f t="shared" si="180"/>
        <v>0</v>
      </c>
      <c r="B669" s="64"/>
      <c r="C669" s="64"/>
      <c r="D669" s="64"/>
      <c r="E669" s="64"/>
      <c r="F669" s="71" t="s">
        <v>339</v>
      </c>
      <c r="G669" s="64"/>
      <c r="H669" s="22"/>
      <c r="I669" s="22"/>
      <c r="J669" s="22"/>
      <c r="K669" s="22"/>
      <c r="L669" s="22"/>
      <c r="M669" s="22"/>
      <c r="N669" s="22"/>
      <c r="O669" s="2" t="s">
        <v>875</v>
      </c>
      <c r="S669" s="222">
        <f t="shared" si="182"/>
        <v>0</v>
      </c>
      <c r="Y669" s="64"/>
      <c r="Z669" s="163">
        <f t="shared" si="183"/>
        <v>0</v>
      </c>
      <c r="AA669" s="163">
        <f t="shared" si="184"/>
        <v>0</v>
      </c>
      <c r="AB669" s="163">
        <f t="shared" si="185"/>
        <v>0</v>
      </c>
      <c r="AG669" s="163">
        <f t="shared" si="177"/>
        <v>0</v>
      </c>
      <c r="AH669" s="163">
        <f t="shared" si="178"/>
        <v>0</v>
      </c>
      <c r="AI669" s="163">
        <f t="shared" si="179"/>
        <v>0</v>
      </c>
      <c r="AK669" s="163">
        <f t="shared" si="181"/>
        <v>0</v>
      </c>
    </row>
    <row r="670" spans="1:37" ht="40.5">
      <c r="A670" s="163">
        <f t="shared" si="180"/>
        <v>0</v>
      </c>
      <c r="B670" s="64"/>
      <c r="C670" s="64"/>
      <c r="D670" s="64"/>
      <c r="E670" s="64"/>
      <c r="F670" s="71" t="s">
        <v>176</v>
      </c>
      <c r="G670" s="64"/>
      <c r="H670" s="22"/>
      <c r="I670" s="22"/>
      <c r="J670" s="22"/>
      <c r="K670" s="22"/>
      <c r="L670" s="22"/>
      <c r="M670" s="22"/>
      <c r="N670" s="22"/>
      <c r="O670" s="2" t="s">
        <v>875</v>
      </c>
      <c r="S670" s="222">
        <f t="shared" si="182"/>
        <v>0</v>
      </c>
      <c r="Y670" s="64"/>
      <c r="Z670" s="163">
        <f t="shared" si="183"/>
        <v>0</v>
      </c>
      <c r="AA670" s="163">
        <f t="shared" si="184"/>
        <v>0</v>
      </c>
      <c r="AB670" s="163">
        <f t="shared" si="185"/>
        <v>0</v>
      </c>
      <c r="AG670" s="163">
        <f t="shared" si="177"/>
        <v>0</v>
      </c>
      <c r="AH670" s="163">
        <f t="shared" si="178"/>
        <v>0</v>
      </c>
      <c r="AI670" s="163">
        <f t="shared" si="179"/>
        <v>0</v>
      </c>
      <c r="AK670" s="163">
        <f t="shared" si="181"/>
        <v>0</v>
      </c>
    </row>
    <row r="671" spans="1:37">
      <c r="A671" s="163">
        <f t="shared" si="180"/>
        <v>0</v>
      </c>
      <c r="B671" s="64"/>
      <c r="C671" s="64"/>
      <c r="D671" s="64"/>
      <c r="E671" s="64"/>
      <c r="F671" s="71" t="s">
        <v>177</v>
      </c>
      <c r="G671" s="64"/>
      <c r="H671" s="22"/>
      <c r="I671" s="22"/>
      <c r="J671" s="22"/>
      <c r="K671" s="22"/>
      <c r="L671" s="22"/>
      <c r="M671" s="22"/>
      <c r="N671" s="22"/>
      <c r="O671" s="2" t="s">
        <v>875</v>
      </c>
      <c r="S671" s="222">
        <f t="shared" si="182"/>
        <v>0</v>
      </c>
      <c r="Y671" s="64"/>
      <c r="Z671" s="163">
        <f t="shared" si="183"/>
        <v>0</v>
      </c>
      <c r="AA671" s="163">
        <f t="shared" si="184"/>
        <v>0</v>
      </c>
      <c r="AB671" s="163">
        <f t="shared" si="185"/>
        <v>0</v>
      </c>
      <c r="AG671" s="163">
        <f t="shared" si="177"/>
        <v>0</v>
      </c>
      <c r="AH671" s="163">
        <f t="shared" si="178"/>
        <v>0</v>
      </c>
      <c r="AI671" s="163">
        <f t="shared" si="179"/>
        <v>0</v>
      </c>
      <c r="AK671" s="163">
        <f t="shared" si="181"/>
        <v>0</v>
      </c>
    </row>
    <row r="672" spans="1:37">
      <c r="A672" s="163">
        <f t="shared" si="180"/>
        <v>0</v>
      </c>
      <c r="B672" s="64">
        <v>2940</v>
      </c>
      <c r="C672" s="64" t="s">
        <v>14</v>
      </c>
      <c r="D672" s="64">
        <v>4</v>
      </c>
      <c r="E672" s="64">
        <v>0</v>
      </c>
      <c r="F672" s="71" t="s">
        <v>177</v>
      </c>
      <c r="G672" s="64"/>
      <c r="H672" s="22"/>
      <c r="I672" s="22"/>
      <c r="J672" s="22"/>
      <c r="K672" s="22"/>
      <c r="L672" s="22"/>
      <c r="M672" s="22"/>
      <c r="N672" s="22"/>
      <c r="O672" s="2" t="s">
        <v>875</v>
      </c>
      <c r="S672" s="222">
        <f t="shared" si="182"/>
        <v>0</v>
      </c>
      <c r="Y672" s="64"/>
      <c r="Z672" s="163">
        <f t="shared" si="183"/>
        <v>0</v>
      </c>
      <c r="AA672" s="163">
        <f t="shared" si="184"/>
        <v>0</v>
      </c>
      <c r="AB672" s="163">
        <f t="shared" si="185"/>
        <v>0</v>
      </c>
      <c r="AG672" s="163">
        <f t="shared" si="177"/>
        <v>0</v>
      </c>
      <c r="AH672" s="163">
        <f t="shared" si="178"/>
        <v>0</v>
      </c>
      <c r="AI672" s="163">
        <f t="shared" si="179"/>
        <v>0</v>
      </c>
      <c r="AK672" s="163">
        <f t="shared" si="181"/>
        <v>0</v>
      </c>
    </row>
    <row r="673" spans="1:37">
      <c r="A673" s="163">
        <f t="shared" si="180"/>
        <v>0</v>
      </c>
      <c r="B673" s="64"/>
      <c r="C673" s="64"/>
      <c r="D673" s="64"/>
      <c r="E673" s="64"/>
      <c r="F673" s="71" t="s">
        <v>340</v>
      </c>
      <c r="G673" s="64"/>
      <c r="H673" s="22"/>
      <c r="I673" s="22"/>
      <c r="J673" s="22"/>
      <c r="K673" s="22"/>
      <c r="L673" s="22"/>
      <c r="M673" s="22"/>
      <c r="N673" s="22"/>
      <c r="O673" s="2" t="s">
        <v>875</v>
      </c>
      <c r="S673" s="222">
        <f t="shared" si="182"/>
        <v>0</v>
      </c>
      <c r="Y673" s="64"/>
      <c r="Z673" s="163">
        <f t="shared" si="183"/>
        <v>0</v>
      </c>
      <c r="AA673" s="163">
        <f t="shared" si="184"/>
        <v>0</v>
      </c>
      <c r="AB673" s="163">
        <f t="shared" si="185"/>
        <v>0</v>
      </c>
      <c r="AG673" s="163">
        <f t="shared" si="177"/>
        <v>0</v>
      </c>
      <c r="AH673" s="163">
        <f t="shared" si="178"/>
        <v>0</v>
      </c>
      <c r="AI673" s="163">
        <f t="shared" si="179"/>
        <v>0</v>
      </c>
      <c r="AK673" s="163">
        <f t="shared" si="181"/>
        <v>0</v>
      </c>
    </row>
    <row r="674" spans="1:37" ht="54" customHeight="1">
      <c r="A674" s="163">
        <f t="shared" si="180"/>
        <v>0</v>
      </c>
      <c r="B674" s="64">
        <v>2941</v>
      </c>
      <c r="C674" s="64" t="s">
        <v>14</v>
      </c>
      <c r="D674" s="64">
        <v>4</v>
      </c>
      <c r="E674" s="64">
        <v>1</v>
      </c>
      <c r="F674" s="71" t="s">
        <v>155</v>
      </c>
      <c r="G674" s="64"/>
      <c r="H674" s="22"/>
      <c r="I674" s="22"/>
      <c r="J674" s="22"/>
      <c r="K674" s="22"/>
      <c r="L674" s="22"/>
      <c r="M674" s="22"/>
      <c r="N674" s="22"/>
      <c r="O674" s="2" t="s">
        <v>875</v>
      </c>
      <c r="S674" s="222">
        <f t="shared" si="182"/>
        <v>0</v>
      </c>
      <c r="Y674" s="64"/>
      <c r="Z674" s="163">
        <f t="shared" si="183"/>
        <v>0</v>
      </c>
      <c r="AA674" s="163">
        <f t="shared" si="184"/>
        <v>0</v>
      </c>
      <c r="AB674" s="163">
        <f t="shared" si="185"/>
        <v>0</v>
      </c>
      <c r="AG674" s="163">
        <f t="shared" si="177"/>
        <v>0</v>
      </c>
      <c r="AH674" s="163">
        <f t="shared" si="178"/>
        <v>0</v>
      </c>
      <c r="AI674" s="163">
        <f t="shared" si="179"/>
        <v>0</v>
      </c>
      <c r="AK674" s="163">
        <f t="shared" si="181"/>
        <v>0</v>
      </c>
    </row>
    <row r="675" spans="1:37">
      <c r="A675" s="163">
        <f t="shared" si="180"/>
        <v>0</v>
      </c>
      <c r="B675" s="64"/>
      <c r="C675" s="64"/>
      <c r="D675" s="64"/>
      <c r="E675" s="64"/>
      <c r="F675" s="71" t="s">
        <v>341</v>
      </c>
      <c r="G675" s="64"/>
      <c r="H675" s="22"/>
      <c r="I675" s="22"/>
      <c r="J675" s="22"/>
      <c r="K675" s="22"/>
      <c r="L675" s="22"/>
      <c r="M675" s="22"/>
      <c r="N675" s="22"/>
      <c r="O675" s="2" t="s">
        <v>875</v>
      </c>
      <c r="S675" s="222">
        <f t="shared" si="182"/>
        <v>0</v>
      </c>
      <c r="Y675" s="64"/>
      <c r="Z675" s="163">
        <f t="shared" si="183"/>
        <v>0</v>
      </c>
      <c r="AA675" s="163">
        <f t="shared" si="184"/>
        <v>0</v>
      </c>
      <c r="AB675" s="163">
        <f t="shared" si="185"/>
        <v>0</v>
      </c>
      <c r="AG675" s="163">
        <f t="shared" si="177"/>
        <v>0</v>
      </c>
      <c r="AH675" s="163">
        <f t="shared" si="178"/>
        <v>0</v>
      </c>
      <c r="AI675" s="163">
        <f t="shared" si="179"/>
        <v>0</v>
      </c>
      <c r="AK675" s="163">
        <f t="shared" si="181"/>
        <v>0</v>
      </c>
    </row>
    <row r="676" spans="1:37" ht="40.5">
      <c r="A676" s="163">
        <f t="shared" si="180"/>
        <v>0</v>
      </c>
      <c r="B676" s="64"/>
      <c r="C676" s="64"/>
      <c r="D676" s="64"/>
      <c r="E676" s="64"/>
      <c r="F676" s="71" t="s">
        <v>176</v>
      </c>
      <c r="G676" s="64"/>
      <c r="H676" s="22"/>
      <c r="I676" s="22"/>
      <c r="J676" s="22"/>
      <c r="K676" s="22"/>
      <c r="L676" s="22"/>
      <c r="M676" s="22"/>
      <c r="N676" s="22"/>
      <c r="O676" s="2" t="s">
        <v>875</v>
      </c>
      <c r="S676" s="222">
        <f t="shared" si="182"/>
        <v>0</v>
      </c>
      <c r="Y676" s="64"/>
      <c r="Z676" s="163">
        <f t="shared" si="183"/>
        <v>0</v>
      </c>
      <c r="AA676" s="163">
        <f t="shared" si="184"/>
        <v>0</v>
      </c>
      <c r="AB676" s="163">
        <f t="shared" si="185"/>
        <v>0</v>
      </c>
      <c r="AG676" s="163">
        <f t="shared" si="177"/>
        <v>0</v>
      </c>
      <c r="AH676" s="163">
        <f t="shared" si="178"/>
        <v>0</v>
      </c>
      <c r="AI676" s="163">
        <f t="shared" si="179"/>
        <v>0</v>
      </c>
      <c r="AK676" s="163">
        <f t="shared" si="181"/>
        <v>0</v>
      </c>
    </row>
    <row r="677" spans="1:37" ht="56.25" customHeight="1">
      <c r="A677" s="163">
        <f t="shared" si="180"/>
        <v>0</v>
      </c>
      <c r="B677" s="64"/>
      <c r="C677" s="64"/>
      <c r="D677" s="64"/>
      <c r="E677" s="64"/>
      <c r="F677" s="71" t="s">
        <v>177</v>
      </c>
      <c r="G677" s="64"/>
      <c r="H677" s="22"/>
      <c r="I677" s="22"/>
      <c r="J677" s="22"/>
      <c r="K677" s="22"/>
      <c r="L677" s="22"/>
      <c r="M677" s="22"/>
      <c r="N677" s="22"/>
      <c r="O677" s="2" t="s">
        <v>875</v>
      </c>
      <c r="S677" s="222">
        <f t="shared" si="182"/>
        <v>0</v>
      </c>
      <c r="Y677" s="64"/>
      <c r="Z677" s="163">
        <f t="shared" si="183"/>
        <v>0</v>
      </c>
      <c r="AA677" s="163">
        <f t="shared" si="184"/>
        <v>0</v>
      </c>
      <c r="AB677" s="163">
        <f t="shared" si="185"/>
        <v>0</v>
      </c>
      <c r="AG677" s="163">
        <f t="shared" si="177"/>
        <v>0</v>
      </c>
      <c r="AH677" s="163">
        <f t="shared" si="178"/>
        <v>0</v>
      </c>
      <c r="AI677" s="163">
        <f t="shared" si="179"/>
        <v>0</v>
      </c>
      <c r="AK677" s="163">
        <f t="shared" si="181"/>
        <v>0</v>
      </c>
    </row>
    <row r="678" spans="1:37">
      <c r="A678" s="163">
        <f t="shared" si="180"/>
        <v>0</v>
      </c>
      <c r="B678" s="64">
        <v>2942</v>
      </c>
      <c r="C678" s="64" t="s">
        <v>14</v>
      </c>
      <c r="D678" s="64">
        <v>4</v>
      </c>
      <c r="E678" s="64">
        <v>2</v>
      </c>
      <c r="F678" s="71" t="s">
        <v>342</v>
      </c>
      <c r="G678" s="64"/>
      <c r="H678" s="22"/>
      <c r="I678" s="22"/>
      <c r="J678" s="22"/>
      <c r="K678" s="22"/>
      <c r="L678" s="22"/>
      <c r="M678" s="22"/>
      <c r="N678" s="22"/>
      <c r="O678" s="2" t="s">
        <v>875</v>
      </c>
      <c r="S678" s="222">
        <f t="shared" si="182"/>
        <v>0</v>
      </c>
      <c r="Y678" s="64"/>
      <c r="Z678" s="163">
        <f t="shared" si="183"/>
        <v>0</v>
      </c>
      <c r="AA678" s="163">
        <f t="shared" si="184"/>
        <v>0</v>
      </c>
      <c r="AB678" s="163">
        <f t="shared" si="185"/>
        <v>0</v>
      </c>
      <c r="AG678" s="163">
        <f t="shared" si="177"/>
        <v>0</v>
      </c>
      <c r="AH678" s="163">
        <f t="shared" si="178"/>
        <v>0</v>
      </c>
      <c r="AI678" s="163">
        <f t="shared" si="179"/>
        <v>0</v>
      </c>
      <c r="AK678" s="163">
        <f t="shared" si="181"/>
        <v>0</v>
      </c>
    </row>
    <row r="679" spans="1:37" ht="41.25" customHeight="1">
      <c r="A679" s="163">
        <f t="shared" si="180"/>
        <v>0</v>
      </c>
      <c r="B679" s="64"/>
      <c r="C679" s="64"/>
      <c r="D679" s="64"/>
      <c r="E679" s="64"/>
      <c r="F679" s="71" t="s">
        <v>176</v>
      </c>
      <c r="G679" s="64"/>
      <c r="H679" s="22"/>
      <c r="I679" s="22"/>
      <c r="J679" s="22"/>
      <c r="K679" s="22"/>
      <c r="L679" s="22"/>
      <c r="M679" s="22"/>
      <c r="N679" s="22"/>
      <c r="O679" s="2" t="s">
        <v>875</v>
      </c>
      <c r="S679" s="222">
        <f t="shared" si="182"/>
        <v>0</v>
      </c>
      <c r="Y679" s="64"/>
      <c r="Z679" s="163">
        <f t="shared" si="183"/>
        <v>0</v>
      </c>
      <c r="AA679" s="163">
        <f t="shared" si="184"/>
        <v>0</v>
      </c>
      <c r="AB679" s="163">
        <f t="shared" si="185"/>
        <v>0</v>
      </c>
      <c r="AG679" s="163">
        <f t="shared" si="177"/>
        <v>0</v>
      </c>
      <c r="AH679" s="163">
        <f t="shared" si="178"/>
        <v>0</v>
      </c>
      <c r="AI679" s="163">
        <f t="shared" si="179"/>
        <v>0</v>
      </c>
      <c r="AK679" s="163">
        <f t="shared" si="181"/>
        <v>0</v>
      </c>
    </row>
    <row r="680" spans="1:37">
      <c r="A680" s="163">
        <f t="shared" si="180"/>
        <v>0</v>
      </c>
      <c r="B680" s="64"/>
      <c r="C680" s="64"/>
      <c r="D680" s="64"/>
      <c r="E680" s="64"/>
      <c r="F680" s="71" t="s">
        <v>177</v>
      </c>
      <c r="G680" s="64"/>
      <c r="H680" s="22"/>
      <c r="I680" s="22"/>
      <c r="J680" s="22"/>
      <c r="K680" s="22"/>
      <c r="L680" s="22"/>
      <c r="M680" s="22"/>
      <c r="N680" s="22"/>
      <c r="O680" s="2" t="s">
        <v>875</v>
      </c>
      <c r="S680" s="222">
        <f t="shared" si="182"/>
        <v>0</v>
      </c>
      <c r="Y680" s="64"/>
      <c r="Z680" s="163">
        <f t="shared" si="183"/>
        <v>0</v>
      </c>
      <c r="AA680" s="163">
        <f t="shared" si="184"/>
        <v>0</v>
      </c>
      <c r="AB680" s="163">
        <f t="shared" si="185"/>
        <v>0</v>
      </c>
      <c r="AG680" s="163">
        <f t="shared" si="177"/>
        <v>0</v>
      </c>
      <c r="AH680" s="163">
        <f t="shared" si="178"/>
        <v>0</v>
      </c>
      <c r="AI680" s="163">
        <f t="shared" si="179"/>
        <v>0</v>
      </c>
      <c r="AK680" s="163">
        <f t="shared" si="181"/>
        <v>0</v>
      </c>
    </row>
    <row r="681" spans="1:37" ht="27">
      <c r="A681" s="163">
        <f t="shared" si="180"/>
        <v>0</v>
      </c>
      <c r="B681" s="64">
        <v>2950</v>
      </c>
      <c r="C681" s="64" t="s">
        <v>14</v>
      </c>
      <c r="D681" s="64">
        <v>5</v>
      </c>
      <c r="E681" s="64">
        <v>0</v>
      </c>
      <c r="F681" s="71" t="s">
        <v>347</v>
      </c>
      <c r="G681" s="64"/>
      <c r="H681" s="22"/>
      <c r="I681" s="22"/>
      <c r="J681" s="22"/>
      <c r="K681" s="22"/>
      <c r="L681" s="22"/>
      <c r="M681" s="22"/>
      <c r="N681" s="22"/>
      <c r="O681" s="2" t="s">
        <v>875</v>
      </c>
      <c r="S681" s="222">
        <f t="shared" si="182"/>
        <v>0</v>
      </c>
      <c r="Y681" s="64"/>
      <c r="Z681" s="163">
        <f t="shared" si="183"/>
        <v>0</v>
      </c>
      <c r="AA681" s="163">
        <f t="shared" si="184"/>
        <v>0</v>
      </c>
      <c r="AB681" s="163">
        <f t="shared" si="185"/>
        <v>0</v>
      </c>
      <c r="AG681" s="163">
        <f t="shared" si="177"/>
        <v>0</v>
      </c>
      <c r="AH681" s="163">
        <f t="shared" si="178"/>
        <v>0</v>
      </c>
      <c r="AI681" s="163">
        <f t="shared" si="179"/>
        <v>0</v>
      </c>
      <c r="AK681" s="163">
        <f t="shared" si="181"/>
        <v>0</v>
      </c>
    </row>
    <row r="682" spans="1:37" ht="62.25" customHeight="1">
      <c r="A682" s="163">
        <f t="shared" si="180"/>
        <v>0</v>
      </c>
      <c r="B682" s="64"/>
      <c r="C682" s="64"/>
      <c r="D682" s="64"/>
      <c r="E682" s="64"/>
      <c r="F682" s="71" t="s">
        <v>155</v>
      </c>
      <c r="G682" s="64"/>
      <c r="H682" s="22"/>
      <c r="I682" s="22"/>
      <c r="J682" s="22"/>
      <c r="K682" s="22"/>
      <c r="L682" s="22"/>
      <c r="M682" s="22"/>
      <c r="N682" s="22"/>
      <c r="O682" s="2" t="s">
        <v>875</v>
      </c>
      <c r="S682" s="222">
        <f t="shared" si="182"/>
        <v>0</v>
      </c>
      <c r="Y682" s="64"/>
      <c r="Z682" s="163">
        <f t="shared" si="183"/>
        <v>0</v>
      </c>
      <c r="AA682" s="163">
        <f t="shared" si="184"/>
        <v>0</v>
      </c>
      <c r="AB682" s="163">
        <f t="shared" si="185"/>
        <v>0</v>
      </c>
      <c r="AG682" s="163">
        <f t="shared" si="177"/>
        <v>0</v>
      </c>
      <c r="AH682" s="163">
        <f t="shared" si="178"/>
        <v>0</v>
      </c>
      <c r="AI682" s="163">
        <f t="shared" si="179"/>
        <v>0</v>
      </c>
      <c r="AK682" s="163">
        <f t="shared" si="181"/>
        <v>0</v>
      </c>
    </row>
    <row r="683" spans="1:37">
      <c r="A683" s="163">
        <f t="shared" si="180"/>
        <v>0</v>
      </c>
      <c r="B683" s="64">
        <v>2951</v>
      </c>
      <c r="C683" s="64" t="s">
        <v>14</v>
      </c>
      <c r="D683" s="64">
        <v>5</v>
      </c>
      <c r="E683" s="64">
        <v>1</v>
      </c>
      <c r="F683" s="71" t="s">
        <v>344</v>
      </c>
      <c r="G683" s="64"/>
      <c r="H683" s="22"/>
      <c r="I683" s="22"/>
      <c r="J683" s="22"/>
      <c r="K683" s="22"/>
      <c r="L683" s="22"/>
      <c r="M683" s="22"/>
      <c r="N683" s="22"/>
      <c r="O683" s="2" t="s">
        <v>875</v>
      </c>
      <c r="S683" s="222">
        <f t="shared" si="182"/>
        <v>0</v>
      </c>
      <c r="Y683" s="64"/>
      <c r="Z683" s="163">
        <f t="shared" si="183"/>
        <v>0</v>
      </c>
      <c r="AA683" s="163">
        <f t="shared" si="184"/>
        <v>0</v>
      </c>
      <c r="AB683" s="163">
        <f t="shared" si="185"/>
        <v>0</v>
      </c>
      <c r="AG683" s="163">
        <f t="shared" si="177"/>
        <v>0</v>
      </c>
      <c r="AH683" s="163">
        <f t="shared" si="178"/>
        <v>0</v>
      </c>
      <c r="AI683" s="163">
        <f t="shared" si="179"/>
        <v>0</v>
      </c>
      <c r="AK683" s="163">
        <f t="shared" si="181"/>
        <v>0</v>
      </c>
    </row>
    <row r="684" spans="1:37" ht="40.5">
      <c r="A684" s="163">
        <f t="shared" si="180"/>
        <v>0</v>
      </c>
      <c r="B684" s="64"/>
      <c r="C684" s="64"/>
      <c r="D684" s="64"/>
      <c r="E684" s="64"/>
      <c r="F684" s="71" t="s">
        <v>176</v>
      </c>
      <c r="G684" s="64"/>
      <c r="H684" s="22"/>
      <c r="I684" s="22"/>
      <c r="J684" s="22"/>
      <c r="K684" s="22"/>
      <c r="L684" s="22"/>
      <c r="M684" s="22"/>
      <c r="N684" s="22"/>
      <c r="O684" s="2" t="s">
        <v>875</v>
      </c>
      <c r="S684" s="222">
        <f t="shared" si="182"/>
        <v>0</v>
      </c>
      <c r="Y684" s="64"/>
      <c r="Z684" s="163">
        <f t="shared" si="183"/>
        <v>0</v>
      </c>
      <c r="AA684" s="163">
        <f t="shared" si="184"/>
        <v>0</v>
      </c>
      <c r="AB684" s="163">
        <f t="shared" si="185"/>
        <v>0</v>
      </c>
      <c r="AG684" s="163">
        <f t="shared" si="177"/>
        <v>0</v>
      </c>
      <c r="AH684" s="163">
        <f t="shared" si="178"/>
        <v>0</v>
      </c>
      <c r="AI684" s="163">
        <f t="shared" si="179"/>
        <v>0</v>
      </c>
      <c r="AK684" s="163">
        <f t="shared" si="181"/>
        <v>0</v>
      </c>
    </row>
    <row r="685" spans="1:37">
      <c r="A685" s="163">
        <f t="shared" si="180"/>
        <v>0</v>
      </c>
      <c r="B685" s="64"/>
      <c r="C685" s="64"/>
      <c r="D685" s="64"/>
      <c r="E685" s="64"/>
      <c r="F685" s="71"/>
      <c r="G685" s="64"/>
      <c r="H685" s="22"/>
      <c r="I685" s="22"/>
      <c r="J685" s="22"/>
      <c r="K685" s="22"/>
      <c r="L685" s="22"/>
      <c r="M685" s="22"/>
      <c r="N685" s="22"/>
      <c r="O685" s="2" t="s">
        <v>875</v>
      </c>
      <c r="S685" s="222">
        <f t="shared" si="182"/>
        <v>0</v>
      </c>
      <c r="Y685" s="64"/>
      <c r="Z685" s="163">
        <f t="shared" si="183"/>
        <v>0</v>
      </c>
      <c r="AA685" s="163">
        <f t="shared" si="184"/>
        <v>0</v>
      </c>
      <c r="AB685" s="163">
        <f t="shared" si="185"/>
        <v>0</v>
      </c>
      <c r="AG685" s="163">
        <f t="shared" si="177"/>
        <v>0</v>
      </c>
      <c r="AH685" s="163">
        <f t="shared" si="178"/>
        <v>0</v>
      </c>
      <c r="AI685" s="163">
        <f t="shared" si="179"/>
        <v>0</v>
      </c>
      <c r="AK685" s="163">
        <f t="shared" si="181"/>
        <v>0</v>
      </c>
    </row>
    <row r="686" spans="1:37">
      <c r="A686" s="163">
        <f t="shared" si="180"/>
        <v>0</v>
      </c>
      <c r="B686" s="64"/>
      <c r="C686" s="64"/>
      <c r="D686" s="64"/>
      <c r="E686" s="64"/>
      <c r="F686" s="71" t="s">
        <v>177</v>
      </c>
      <c r="G686" s="64"/>
      <c r="H686" s="22"/>
      <c r="I686" s="22"/>
      <c r="J686" s="22"/>
      <c r="K686" s="22"/>
      <c r="L686" s="22"/>
      <c r="M686" s="22"/>
      <c r="N686" s="22"/>
      <c r="O686" s="2" t="s">
        <v>875</v>
      </c>
      <c r="S686" s="222">
        <f t="shared" si="182"/>
        <v>0</v>
      </c>
      <c r="Y686" s="64"/>
      <c r="Z686" s="163">
        <f t="shared" si="183"/>
        <v>0</v>
      </c>
      <c r="AA686" s="163">
        <f t="shared" si="184"/>
        <v>0</v>
      </c>
      <c r="AB686" s="163">
        <f t="shared" si="185"/>
        <v>0</v>
      </c>
      <c r="AG686" s="163">
        <f t="shared" si="177"/>
        <v>0</v>
      </c>
      <c r="AH686" s="163">
        <f t="shared" si="178"/>
        <v>0</v>
      </c>
      <c r="AI686" s="163">
        <f t="shared" si="179"/>
        <v>0</v>
      </c>
      <c r="AK686" s="163">
        <f t="shared" si="181"/>
        <v>0</v>
      </c>
    </row>
    <row r="687" spans="1:37" ht="59.25" customHeight="1">
      <c r="A687" s="163">
        <f t="shared" si="180"/>
        <v>0</v>
      </c>
      <c r="B687" s="64">
        <v>2952</v>
      </c>
      <c r="C687" s="64" t="s">
        <v>14</v>
      </c>
      <c r="D687" s="64">
        <v>5</v>
      </c>
      <c r="E687" s="64">
        <v>2</v>
      </c>
      <c r="F687" s="71" t="s">
        <v>177</v>
      </c>
      <c r="G687" s="64"/>
      <c r="H687" s="22"/>
      <c r="I687" s="22"/>
      <c r="J687" s="22"/>
      <c r="K687" s="22"/>
      <c r="L687" s="22"/>
      <c r="M687" s="22"/>
      <c r="N687" s="22"/>
      <c r="O687" s="2" t="s">
        <v>875</v>
      </c>
      <c r="S687" s="222">
        <f t="shared" si="182"/>
        <v>0</v>
      </c>
      <c r="Y687" s="64"/>
      <c r="Z687" s="163">
        <f t="shared" si="183"/>
        <v>0</v>
      </c>
      <c r="AA687" s="163">
        <f t="shared" si="184"/>
        <v>0</v>
      </c>
      <c r="AB687" s="163">
        <f t="shared" si="185"/>
        <v>0</v>
      </c>
      <c r="AG687" s="163">
        <f t="shared" si="177"/>
        <v>0</v>
      </c>
      <c r="AH687" s="163">
        <f t="shared" si="178"/>
        <v>0</v>
      </c>
      <c r="AI687" s="163">
        <f t="shared" si="179"/>
        <v>0</v>
      </c>
      <c r="AK687" s="163">
        <f t="shared" si="181"/>
        <v>0</v>
      </c>
    </row>
    <row r="688" spans="1:37">
      <c r="A688" s="163">
        <f t="shared" si="180"/>
        <v>0</v>
      </c>
      <c r="B688" s="64"/>
      <c r="C688" s="64"/>
      <c r="D688" s="64"/>
      <c r="E688" s="64"/>
      <c r="F688" s="71" t="s">
        <v>345</v>
      </c>
      <c r="G688" s="64"/>
      <c r="H688" s="22"/>
      <c r="I688" s="22"/>
      <c r="J688" s="22"/>
      <c r="K688" s="22"/>
      <c r="L688" s="22"/>
      <c r="M688" s="22"/>
      <c r="N688" s="22"/>
      <c r="O688" s="2" t="s">
        <v>875</v>
      </c>
      <c r="S688" s="222">
        <f t="shared" si="182"/>
        <v>0</v>
      </c>
      <c r="Y688" s="64"/>
      <c r="Z688" s="163">
        <f t="shared" si="183"/>
        <v>0</v>
      </c>
      <c r="AA688" s="163">
        <f t="shared" si="184"/>
        <v>0</v>
      </c>
      <c r="AB688" s="163">
        <f t="shared" si="185"/>
        <v>0</v>
      </c>
      <c r="AG688" s="163">
        <f t="shared" si="177"/>
        <v>0</v>
      </c>
      <c r="AH688" s="163">
        <f t="shared" si="178"/>
        <v>0</v>
      </c>
      <c r="AI688" s="163">
        <f t="shared" si="179"/>
        <v>0</v>
      </c>
      <c r="AK688" s="163">
        <f t="shared" si="181"/>
        <v>0</v>
      </c>
    </row>
    <row r="689" spans="1:37" ht="38.25" customHeight="1">
      <c r="A689" s="163">
        <f t="shared" si="180"/>
        <v>0</v>
      </c>
      <c r="B689" s="64"/>
      <c r="C689" s="64"/>
      <c r="D689" s="64"/>
      <c r="E689" s="64"/>
      <c r="F689" s="71" t="s">
        <v>176</v>
      </c>
      <c r="G689" s="64"/>
      <c r="H689" s="22"/>
      <c r="I689" s="22"/>
      <c r="J689" s="22"/>
      <c r="K689" s="22"/>
      <c r="L689" s="22"/>
      <c r="M689" s="22"/>
      <c r="N689" s="22"/>
      <c r="O689" s="2" t="s">
        <v>875</v>
      </c>
      <c r="S689" s="222">
        <f t="shared" si="182"/>
        <v>0</v>
      </c>
      <c r="Y689" s="64"/>
      <c r="Z689" s="163">
        <f t="shared" si="183"/>
        <v>0</v>
      </c>
      <c r="AA689" s="163">
        <f t="shared" si="184"/>
        <v>0</v>
      </c>
      <c r="AB689" s="163">
        <f t="shared" si="185"/>
        <v>0</v>
      </c>
      <c r="AG689" s="163">
        <f t="shared" si="177"/>
        <v>0</v>
      </c>
      <c r="AH689" s="163">
        <f t="shared" si="178"/>
        <v>0</v>
      </c>
      <c r="AI689" s="163">
        <f t="shared" si="179"/>
        <v>0</v>
      </c>
      <c r="AK689" s="163">
        <f t="shared" si="181"/>
        <v>0</v>
      </c>
    </row>
    <row r="690" spans="1:37">
      <c r="A690" s="163">
        <f t="shared" si="180"/>
        <v>0</v>
      </c>
      <c r="B690" s="64"/>
      <c r="C690" s="64"/>
      <c r="D690" s="64"/>
      <c r="E690" s="64"/>
      <c r="F690" s="71" t="s">
        <v>177</v>
      </c>
      <c r="G690" s="64"/>
      <c r="H690" s="22"/>
      <c r="I690" s="22"/>
      <c r="J690" s="22"/>
      <c r="K690" s="22"/>
      <c r="L690" s="22"/>
      <c r="M690" s="22"/>
      <c r="N690" s="22"/>
      <c r="O690" s="2" t="s">
        <v>875</v>
      </c>
      <c r="S690" s="222">
        <f t="shared" si="182"/>
        <v>0</v>
      </c>
      <c r="Y690" s="64"/>
      <c r="Z690" s="163">
        <f t="shared" si="183"/>
        <v>0</v>
      </c>
      <c r="AA690" s="163">
        <f t="shared" si="184"/>
        <v>0</v>
      </c>
      <c r="AB690" s="163">
        <f t="shared" si="185"/>
        <v>0</v>
      </c>
      <c r="AG690" s="163">
        <f t="shared" si="177"/>
        <v>0</v>
      </c>
      <c r="AH690" s="163">
        <f t="shared" si="178"/>
        <v>0</v>
      </c>
      <c r="AI690" s="163">
        <f t="shared" si="179"/>
        <v>0</v>
      </c>
      <c r="AK690" s="163">
        <f t="shared" si="181"/>
        <v>0</v>
      </c>
    </row>
    <row r="691" spans="1:37" ht="27">
      <c r="A691" s="163">
        <f t="shared" si="180"/>
        <v>54864.4</v>
      </c>
      <c r="B691" s="64">
        <v>2960</v>
      </c>
      <c r="C691" s="64" t="s">
        <v>14</v>
      </c>
      <c r="D691" s="64">
        <v>6</v>
      </c>
      <c r="E691" s="64">
        <v>0</v>
      </c>
      <c r="F691" s="71" t="s">
        <v>346</v>
      </c>
      <c r="G691" s="64"/>
      <c r="H691" s="22">
        <f>+H694+H695</f>
        <v>54864.4</v>
      </c>
      <c r="I691" s="22">
        <f t="shared" ref="I691:N691" si="186">+I694+I695</f>
        <v>54864.4</v>
      </c>
      <c r="J691" s="22"/>
      <c r="K691" s="22">
        <f t="shared" si="186"/>
        <v>0</v>
      </c>
      <c r="L691" s="22">
        <f t="shared" si="186"/>
        <v>0</v>
      </c>
      <c r="M691" s="22">
        <f t="shared" si="186"/>
        <v>0</v>
      </c>
      <c r="N691" s="22">
        <f t="shared" si="186"/>
        <v>54864.4</v>
      </c>
      <c r="O691" s="2" t="s">
        <v>875</v>
      </c>
      <c r="S691" s="222">
        <f t="shared" si="182"/>
        <v>0</v>
      </c>
      <c r="Y691" s="64"/>
      <c r="Z691" s="163">
        <f t="shared" si="183"/>
        <v>0</v>
      </c>
      <c r="AA691" s="163">
        <f t="shared" si="184"/>
        <v>0</v>
      </c>
      <c r="AB691" s="163">
        <f t="shared" si="185"/>
        <v>0</v>
      </c>
      <c r="AG691" s="163">
        <f t="shared" si="177"/>
        <v>0</v>
      </c>
      <c r="AH691" s="163">
        <f t="shared" si="178"/>
        <v>0</v>
      </c>
      <c r="AI691" s="163">
        <f t="shared" si="179"/>
        <v>54864.4</v>
      </c>
      <c r="AJ691" s="2">
        <v>70399.054999999993</v>
      </c>
      <c r="AK691" s="163">
        <f t="shared" si="181"/>
        <v>-15534.654999999992</v>
      </c>
    </row>
    <row r="692" spans="1:37" ht="38.25" customHeight="1">
      <c r="A692" s="163">
        <f t="shared" si="180"/>
        <v>0</v>
      </c>
      <c r="B692" s="64"/>
      <c r="C692" s="64"/>
      <c r="D692" s="64"/>
      <c r="E692" s="64"/>
      <c r="F692" s="71" t="s">
        <v>155</v>
      </c>
      <c r="G692" s="64"/>
      <c r="H692" s="22"/>
      <c r="I692" s="22"/>
      <c r="J692" s="22"/>
      <c r="K692" s="22"/>
      <c r="L692" s="22"/>
      <c r="M692" s="22"/>
      <c r="N692" s="22"/>
      <c r="O692" s="2" t="s">
        <v>875</v>
      </c>
      <c r="S692" s="222">
        <f t="shared" si="182"/>
        <v>0</v>
      </c>
      <c r="Y692" s="64"/>
      <c r="Z692" s="163">
        <f t="shared" si="183"/>
        <v>0</v>
      </c>
      <c r="AA692" s="163">
        <f t="shared" si="184"/>
        <v>0</v>
      </c>
      <c r="AB692" s="163">
        <f t="shared" si="185"/>
        <v>0</v>
      </c>
      <c r="AG692" s="163">
        <f t="shared" si="177"/>
        <v>0</v>
      </c>
      <c r="AH692" s="163">
        <f t="shared" si="178"/>
        <v>0</v>
      </c>
      <c r="AI692" s="163">
        <f t="shared" si="179"/>
        <v>0</v>
      </c>
      <c r="AK692" s="163">
        <f t="shared" si="181"/>
        <v>0</v>
      </c>
    </row>
    <row r="693" spans="1:37" ht="56.25" customHeight="1">
      <c r="A693" s="163">
        <f t="shared" si="180"/>
        <v>54864.4</v>
      </c>
      <c r="B693" s="64">
        <v>2961</v>
      </c>
      <c r="C693" s="64" t="s">
        <v>14</v>
      </c>
      <c r="D693" s="64">
        <v>6</v>
      </c>
      <c r="E693" s="64">
        <v>1</v>
      </c>
      <c r="F693" s="6" t="s">
        <v>346</v>
      </c>
      <c r="G693" s="64"/>
      <c r="H693" s="22">
        <f>+H694+H695</f>
        <v>54864.4</v>
      </c>
      <c r="I693" s="22">
        <f t="shared" ref="I693:N693" si="187">+I694+I695</f>
        <v>54864.4</v>
      </c>
      <c r="J693" s="22"/>
      <c r="K693" s="22">
        <f t="shared" si="187"/>
        <v>0</v>
      </c>
      <c r="L693" s="22">
        <f t="shared" si="187"/>
        <v>0</v>
      </c>
      <c r="M693" s="22">
        <f t="shared" si="187"/>
        <v>0</v>
      </c>
      <c r="N693" s="22">
        <f t="shared" si="187"/>
        <v>54864.4</v>
      </c>
      <c r="O693" s="2" t="s">
        <v>875</v>
      </c>
      <c r="S693" s="222">
        <f t="shared" si="182"/>
        <v>0</v>
      </c>
      <c r="Y693" s="64"/>
      <c r="Z693" s="163">
        <f t="shared" si="183"/>
        <v>0</v>
      </c>
      <c r="AA693" s="163">
        <f t="shared" si="184"/>
        <v>0</v>
      </c>
      <c r="AB693" s="163">
        <f t="shared" si="185"/>
        <v>0</v>
      </c>
      <c r="AG693" s="163">
        <f t="shared" si="177"/>
        <v>0</v>
      </c>
      <c r="AH693" s="163">
        <f t="shared" si="178"/>
        <v>0</v>
      </c>
      <c r="AI693" s="163">
        <f t="shared" si="179"/>
        <v>54864.4</v>
      </c>
      <c r="AJ693" s="2">
        <v>70399.054999999993</v>
      </c>
      <c r="AK693" s="163">
        <f t="shared" si="181"/>
        <v>-15534.654999999992</v>
      </c>
    </row>
    <row r="694" spans="1:37" ht="27">
      <c r="A694" s="163">
        <f t="shared" si="180"/>
        <v>54864.4</v>
      </c>
      <c r="B694" s="64"/>
      <c r="C694" s="64"/>
      <c r="D694" s="64"/>
      <c r="E694" s="64"/>
      <c r="F694" s="71" t="s">
        <v>596</v>
      </c>
      <c r="G694" s="64">
        <v>4819</v>
      </c>
      <c r="H694" s="22">
        <f>+I694+J694</f>
        <v>54864.4</v>
      </c>
      <c r="I694" s="22">
        <f>100198-45333.6</f>
        <v>54864.4</v>
      </c>
      <c r="J694" s="22"/>
      <c r="K694" s="22"/>
      <c r="L694" s="22"/>
      <c r="M694" s="22"/>
      <c r="N694" s="22">
        <f t="shared" ref="N694" si="188">+H694</f>
        <v>54864.4</v>
      </c>
      <c r="O694" s="2" t="s">
        <v>875</v>
      </c>
      <c r="P694" s="2">
        <v>1262</v>
      </c>
      <c r="S694" s="222">
        <f t="shared" si="182"/>
        <v>-1262</v>
      </c>
      <c r="V694" s="2">
        <v>1262</v>
      </c>
      <c r="W694" s="2">
        <v>1262</v>
      </c>
      <c r="X694" s="2">
        <v>1262</v>
      </c>
      <c r="Y694" s="64">
        <v>4819</v>
      </c>
      <c r="Z694" s="163">
        <f t="shared" si="183"/>
        <v>1262</v>
      </c>
      <c r="AA694" s="163">
        <f t="shared" si="184"/>
        <v>1262</v>
      </c>
      <c r="AB694" s="163">
        <f t="shared" si="185"/>
        <v>1262</v>
      </c>
      <c r="AG694" s="163">
        <f t="shared" si="177"/>
        <v>0</v>
      </c>
      <c r="AH694" s="163">
        <f t="shared" si="178"/>
        <v>0</v>
      </c>
      <c r="AI694" s="163">
        <f t="shared" si="179"/>
        <v>54864.4</v>
      </c>
      <c r="AJ694" s="2">
        <v>70399.054999999993</v>
      </c>
      <c r="AK694" s="163">
        <f t="shared" si="181"/>
        <v>-15534.654999999992</v>
      </c>
    </row>
    <row r="695" spans="1:37" ht="44.25" customHeight="1">
      <c r="A695" s="163">
        <f t="shared" si="180"/>
        <v>0</v>
      </c>
      <c r="B695" s="64"/>
      <c r="C695" s="64"/>
      <c r="D695" s="64"/>
      <c r="E695" s="64"/>
      <c r="F695" s="71" t="s">
        <v>577</v>
      </c>
      <c r="G695" s="64">
        <v>4729</v>
      </c>
      <c r="H695" s="22">
        <f>+I695+J695</f>
        <v>0</v>
      </c>
      <c r="I695" s="22"/>
      <c r="J695" s="22"/>
      <c r="K695" s="154"/>
      <c r="L695" s="154"/>
      <c r="M695" s="154"/>
      <c r="N695" s="154">
        <f t="shared" ref="N695" si="189">+H695</f>
        <v>0</v>
      </c>
      <c r="O695" s="2" t="s">
        <v>875</v>
      </c>
      <c r="S695" s="222">
        <f t="shared" si="182"/>
        <v>0</v>
      </c>
      <c r="Y695" s="64">
        <v>4729</v>
      </c>
      <c r="Z695" s="163">
        <f t="shared" si="183"/>
        <v>0</v>
      </c>
      <c r="AA695" s="163">
        <f t="shared" si="184"/>
        <v>0</v>
      </c>
      <c r="AB695" s="163">
        <f t="shared" si="185"/>
        <v>0</v>
      </c>
      <c r="AG695" s="163">
        <f t="shared" si="177"/>
        <v>0</v>
      </c>
      <c r="AH695" s="163">
        <f t="shared" si="178"/>
        <v>0</v>
      </c>
      <c r="AI695" s="163">
        <f t="shared" si="179"/>
        <v>0</v>
      </c>
      <c r="AK695" s="163">
        <f t="shared" si="181"/>
        <v>0</v>
      </c>
    </row>
    <row r="696" spans="1:37">
      <c r="A696" s="163">
        <f t="shared" si="180"/>
        <v>0</v>
      </c>
      <c r="B696" s="64"/>
      <c r="C696" s="64"/>
      <c r="D696" s="64"/>
      <c r="E696" s="64"/>
      <c r="F696" s="71"/>
      <c r="G696" s="64"/>
      <c r="H696" s="22"/>
      <c r="I696" s="22"/>
      <c r="J696" s="22"/>
      <c r="K696" s="22"/>
      <c r="L696" s="22"/>
      <c r="M696" s="22"/>
      <c r="N696" s="22"/>
      <c r="O696" s="2" t="s">
        <v>875</v>
      </c>
      <c r="S696" s="222">
        <f t="shared" si="182"/>
        <v>0</v>
      </c>
      <c r="Y696" s="64"/>
      <c r="Z696" s="163">
        <f t="shared" si="183"/>
        <v>0</v>
      </c>
      <c r="AA696" s="163">
        <f t="shared" si="184"/>
        <v>0</v>
      </c>
      <c r="AB696" s="163">
        <f t="shared" si="185"/>
        <v>0</v>
      </c>
      <c r="AG696" s="163">
        <f t="shared" si="177"/>
        <v>0</v>
      </c>
      <c r="AH696" s="163">
        <f t="shared" si="178"/>
        <v>0</v>
      </c>
      <c r="AI696" s="163">
        <f t="shared" si="179"/>
        <v>0</v>
      </c>
      <c r="AK696" s="163">
        <f t="shared" si="181"/>
        <v>0</v>
      </c>
    </row>
    <row r="697" spans="1:37" ht="27">
      <c r="A697" s="163">
        <f t="shared" si="180"/>
        <v>0</v>
      </c>
      <c r="B697" s="64">
        <v>2970</v>
      </c>
      <c r="C697" s="64" t="s">
        <v>14</v>
      </c>
      <c r="D697" s="64">
        <v>7</v>
      </c>
      <c r="E697" s="64">
        <v>0</v>
      </c>
      <c r="F697" s="71" t="s">
        <v>347</v>
      </c>
      <c r="G697" s="64"/>
      <c r="H697" s="22"/>
      <c r="I697" s="22"/>
      <c r="J697" s="22"/>
      <c r="K697" s="22"/>
      <c r="L697" s="22"/>
      <c r="M697" s="22"/>
      <c r="N697" s="22"/>
      <c r="O697" s="2" t="s">
        <v>875</v>
      </c>
      <c r="S697" s="222">
        <f t="shared" si="182"/>
        <v>0</v>
      </c>
      <c r="Y697" s="64"/>
      <c r="Z697" s="163">
        <f t="shared" si="183"/>
        <v>0</v>
      </c>
      <c r="AA697" s="163">
        <f t="shared" si="184"/>
        <v>0</v>
      </c>
      <c r="AB697" s="163">
        <f t="shared" si="185"/>
        <v>0</v>
      </c>
      <c r="AG697" s="163">
        <f t="shared" si="177"/>
        <v>0</v>
      </c>
      <c r="AH697" s="163">
        <f t="shared" si="178"/>
        <v>0</v>
      </c>
      <c r="AI697" s="163">
        <f t="shared" si="179"/>
        <v>0</v>
      </c>
      <c r="AK697" s="163">
        <f t="shared" si="181"/>
        <v>0</v>
      </c>
    </row>
    <row r="698" spans="1:37" ht="36.75" customHeight="1">
      <c r="A698" s="163">
        <f t="shared" si="180"/>
        <v>0</v>
      </c>
      <c r="B698" s="64"/>
      <c r="C698" s="64"/>
      <c r="D698" s="64"/>
      <c r="E698" s="64"/>
      <c r="F698" s="71" t="s">
        <v>155</v>
      </c>
      <c r="G698" s="64"/>
      <c r="H698" s="22"/>
      <c r="I698" s="22"/>
      <c r="J698" s="22"/>
      <c r="K698" s="22"/>
      <c r="L698" s="22"/>
      <c r="M698" s="22"/>
      <c r="N698" s="22"/>
      <c r="O698" s="2" t="s">
        <v>875</v>
      </c>
      <c r="S698" s="222">
        <f t="shared" si="182"/>
        <v>0</v>
      </c>
      <c r="Y698" s="64"/>
      <c r="Z698" s="163">
        <f t="shared" si="183"/>
        <v>0</v>
      </c>
      <c r="AA698" s="163">
        <f t="shared" si="184"/>
        <v>0</v>
      </c>
      <c r="AB698" s="163">
        <f t="shared" si="185"/>
        <v>0</v>
      </c>
      <c r="AG698" s="163">
        <f t="shared" si="177"/>
        <v>0</v>
      </c>
      <c r="AH698" s="163">
        <f t="shared" si="178"/>
        <v>0</v>
      </c>
      <c r="AI698" s="163">
        <f t="shared" si="179"/>
        <v>0</v>
      </c>
      <c r="AK698" s="163">
        <f t="shared" si="181"/>
        <v>0</v>
      </c>
    </row>
    <row r="699" spans="1:37" ht="54" customHeight="1">
      <c r="A699" s="163">
        <f t="shared" si="180"/>
        <v>0</v>
      </c>
      <c r="B699" s="64"/>
      <c r="C699" s="64"/>
      <c r="D699" s="64"/>
      <c r="E699" s="64"/>
      <c r="G699" s="64"/>
      <c r="H699" s="22"/>
      <c r="I699" s="22"/>
      <c r="J699" s="22"/>
      <c r="K699" s="22"/>
      <c r="L699" s="22"/>
      <c r="M699" s="22"/>
      <c r="N699" s="22"/>
      <c r="O699" s="2" t="s">
        <v>875</v>
      </c>
      <c r="S699" s="222">
        <f t="shared" si="182"/>
        <v>0</v>
      </c>
      <c r="Y699" s="64"/>
      <c r="Z699" s="163">
        <f t="shared" si="183"/>
        <v>0</v>
      </c>
      <c r="AA699" s="163">
        <f t="shared" si="184"/>
        <v>0</v>
      </c>
      <c r="AB699" s="163">
        <f t="shared" si="185"/>
        <v>0</v>
      </c>
      <c r="AG699" s="163">
        <f t="shared" si="177"/>
        <v>0</v>
      </c>
      <c r="AH699" s="163">
        <f t="shared" si="178"/>
        <v>0</v>
      </c>
      <c r="AI699" s="163">
        <f t="shared" si="179"/>
        <v>0</v>
      </c>
      <c r="AK699" s="163">
        <f t="shared" si="181"/>
        <v>0</v>
      </c>
    </row>
    <row r="700" spans="1:37" ht="27">
      <c r="A700" s="163">
        <f t="shared" si="180"/>
        <v>0</v>
      </c>
      <c r="B700" s="64">
        <v>2971</v>
      </c>
      <c r="C700" s="64" t="s">
        <v>14</v>
      </c>
      <c r="D700" s="64">
        <v>7</v>
      </c>
      <c r="E700" s="64">
        <v>1</v>
      </c>
      <c r="F700" s="71" t="s">
        <v>347</v>
      </c>
      <c r="G700" s="64"/>
      <c r="H700" s="22"/>
      <c r="I700" s="22"/>
      <c r="J700" s="22"/>
      <c r="K700" s="22"/>
      <c r="L700" s="22"/>
      <c r="M700" s="22"/>
      <c r="N700" s="22"/>
      <c r="O700" s="2" t="s">
        <v>875</v>
      </c>
      <c r="S700" s="222">
        <f t="shared" si="182"/>
        <v>0</v>
      </c>
      <c r="Y700" s="64"/>
      <c r="Z700" s="163">
        <f t="shared" si="183"/>
        <v>0</v>
      </c>
      <c r="AA700" s="163">
        <f t="shared" si="184"/>
        <v>0</v>
      </c>
      <c r="AB700" s="163">
        <f t="shared" si="185"/>
        <v>0</v>
      </c>
      <c r="AG700" s="163">
        <f t="shared" si="177"/>
        <v>0</v>
      </c>
      <c r="AH700" s="163">
        <f t="shared" si="178"/>
        <v>0</v>
      </c>
      <c r="AI700" s="163">
        <f t="shared" si="179"/>
        <v>0</v>
      </c>
      <c r="AK700" s="163">
        <f t="shared" si="181"/>
        <v>0</v>
      </c>
    </row>
    <row r="701" spans="1:37" ht="40.5">
      <c r="A701" s="163">
        <f t="shared" si="180"/>
        <v>0</v>
      </c>
      <c r="B701" s="64"/>
      <c r="C701" s="64"/>
      <c r="D701" s="64"/>
      <c r="E701" s="64"/>
      <c r="F701" s="71" t="s">
        <v>176</v>
      </c>
      <c r="G701" s="64"/>
      <c r="H701" s="22"/>
      <c r="I701" s="22"/>
      <c r="J701" s="22"/>
      <c r="K701" s="22"/>
      <c r="L701" s="22"/>
      <c r="M701" s="22"/>
      <c r="N701" s="22"/>
      <c r="O701" s="2" t="s">
        <v>875</v>
      </c>
      <c r="S701" s="222">
        <f t="shared" si="182"/>
        <v>0</v>
      </c>
      <c r="Y701" s="64"/>
      <c r="Z701" s="163">
        <f t="shared" si="183"/>
        <v>0</v>
      </c>
      <c r="AA701" s="163">
        <f t="shared" si="184"/>
        <v>0</v>
      </c>
      <c r="AB701" s="163">
        <f t="shared" si="185"/>
        <v>0</v>
      </c>
      <c r="AG701" s="163">
        <f t="shared" si="177"/>
        <v>0</v>
      </c>
      <c r="AH701" s="163">
        <f t="shared" si="178"/>
        <v>0</v>
      </c>
      <c r="AI701" s="163">
        <f t="shared" si="179"/>
        <v>0</v>
      </c>
      <c r="AK701" s="163">
        <f t="shared" si="181"/>
        <v>0</v>
      </c>
    </row>
    <row r="702" spans="1:37">
      <c r="A702" s="163">
        <f t="shared" si="180"/>
        <v>0</v>
      </c>
      <c r="B702" s="64"/>
      <c r="C702" s="64"/>
      <c r="D702" s="64"/>
      <c r="E702" s="64"/>
      <c r="F702" s="71" t="s">
        <v>177</v>
      </c>
      <c r="G702" s="64"/>
      <c r="H702" s="22"/>
      <c r="I702" s="22"/>
      <c r="J702" s="22"/>
      <c r="K702" s="22"/>
      <c r="L702" s="22"/>
      <c r="M702" s="22"/>
      <c r="N702" s="22"/>
      <c r="O702" s="2" t="s">
        <v>875</v>
      </c>
      <c r="S702" s="222">
        <f t="shared" si="182"/>
        <v>0</v>
      </c>
      <c r="Y702" s="64"/>
      <c r="Z702" s="163">
        <f t="shared" si="183"/>
        <v>0</v>
      </c>
      <c r="AA702" s="163">
        <f t="shared" si="184"/>
        <v>0</v>
      </c>
      <c r="AB702" s="163">
        <f t="shared" si="185"/>
        <v>0</v>
      </c>
      <c r="AG702" s="163">
        <f t="shared" si="177"/>
        <v>0</v>
      </c>
      <c r="AH702" s="163">
        <f t="shared" si="178"/>
        <v>0</v>
      </c>
      <c r="AI702" s="163">
        <f t="shared" si="179"/>
        <v>0</v>
      </c>
      <c r="AK702" s="163">
        <f t="shared" si="181"/>
        <v>0</v>
      </c>
    </row>
    <row r="703" spans="1:37">
      <c r="A703" s="163">
        <f t="shared" si="180"/>
        <v>0</v>
      </c>
      <c r="B703" s="64">
        <v>2980</v>
      </c>
      <c r="C703" s="64" t="s">
        <v>14</v>
      </c>
      <c r="D703" s="64">
        <v>8</v>
      </c>
      <c r="E703" s="64">
        <v>0</v>
      </c>
      <c r="F703" s="71" t="s">
        <v>348</v>
      </c>
      <c r="G703" s="64"/>
      <c r="H703" s="22"/>
      <c r="I703" s="22"/>
      <c r="J703" s="22"/>
      <c r="K703" s="22"/>
      <c r="L703" s="22"/>
      <c r="M703" s="22"/>
      <c r="N703" s="22"/>
      <c r="O703" s="2" t="s">
        <v>875</v>
      </c>
      <c r="S703" s="222">
        <f t="shared" si="182"/>
        <v>0</v>
      </c>
      <c r="Y703" s="64"/>
      <c r="Z703" s="163">
        <f t="shared" si="183"/>
        <v>0</v>
      </c>
      <c r="AA703" s="163">
        <f t="shared" si="184"/>
        <v>0</v>
      </c>
      <c r="AB703" s="163">
        <f t="shared" si="185"/>
        <v>0</v>
      </c>
      <c r="AG703" s="163">
        <f t="shared" si="177"/>
        <v>0</v>
      </c>
      <c r="AH703" s="163">
        <f t="shared" si="178"/>
        <v>0</v>
      </c>
      <c r="AI703" s="163">
        <f t="shared" si="179"/>
        <v>0</v>
      </c>
      <c r="AK703" s="163">
        <f t="shared" si="181"/>
        <v>0</v>
      </c>
    </row>
    <row r="704" spans="1:37" ht="57.75" customHeight="1">
      <c r="A704" s="163">
        <f t="shared" si="180"/>
        <v>0</v>
      </c>
      <c r="B704" s="64"/>
      <c r="C704" s="64"/>
      <c r="D704" s="64"/>
      <c r="E704" s="64"/>
      <c r="F704" s="71" t="s">
        <v>155</v>
      </c>
      <c r="G704" s="64"/>
      <c r="H704" s="22"/>
      <c r="I704" s="22"/>
      <c r="J704" s="22"/>
      <c r="K704" s="22"/>
      <c r="L704" s="22"/>
      <c r="M704" s="22"/>
      <c r="N704" s="22"/>
      <c r="O704" s="2" t="s">
        <v>875</v>
      </c>
      <c r="S704" s="222">
        <f t="shared" si="182"/>
        <v>0</v>
      </c>
      <c r="Y704" s="64"/>
      <c r="Z704" s="163">
        <f t="shared" si="183"/>
        <v>0</v>
      </c>
      <c r="AA704" s="163">
        <f t="shared" si="184"/>
        <v>0</v>
      </c>
      <c r="AB704" s="163">
        <f t="shared" si="185"/>
        <v>0</v>
      </c>
      <c r="AG704" s="163">
        <f t="shared" si="177"/>
        <v>0</v>
      </c>
      <c r="AH704" s="163">
        <f t="shared" si="178"/>
        <v>0</v>
      </c>
      <c r="AI704" s="163">
        <f t="shared" si="179"/>
        <v>0</v>
      </c>
      <c r="AK704" s="163">
        <f t="shared" si="181"/>
        <v>0</v>
      </c>
    </row>
    <row r="705" spans="1:37">
      <c r="A705" s="163">
        <f t="shared" si="180"/>
        <v>0</v>
      </c>
      <c r="B705" s="64">
        <v>2981</v>
      </c>
      <c r="C705" s="64" t="s">
        <v>14</v>
      </c>
      <c r="D705" s="64">
        <v>8</v>
      </c>
      <c r="E705" s="64">
        <v>1</v>
      </c>
      <c r="F705" s="71" t="s">
        <v>348</v>
      </c>
      <c r="G705" s="64"/>
      <c r="H705" s="22"/>
      <c r="I705" s="22"/>
      <c r="J705" s="22"/>
      <c r="K705" s="22"/>
      <c r="L705" s="22"/>
      <c r="M705" s="22"/>
      <c r="N705" s="22"/>
      <c r="O705" s="2" t="s">
        <v>875</v>
      </c>
      <c r="S705" s="222">
        <f t="shared" si="182"/>
        <v>0</v>
      </c>
      <c r="Y705" s="64"/>
      <c r="Z705" s="163">
        <f t="shared" si="183"/>
        <v>0</v>
      </c>
      <c r="AA705" s="163">
        <f t="shared" si="184"/>
        <v>0</v>
      </c>
      <c r="AB705" s="163">
        <f t="shared" si="185"/>
        <v>0</v>
      </c>
      <c r="AG705" s="163">
        <f t="shared" si="177"/>
        <v>0</v>
      </c>
      <c r="AH705" s="163">
        <f t="shared" si="178"/>
        <v>0</v>
      </c>
      <c r="AI705" s="163">
        <f t="shared" si="179"/>
        <v>0</v>
      </c>
      <c r="AK705" s="163">
        <f t="shared" si="181"/>
        <v>0</v>
      </c>
    </row>
    <row r="706" spans="1:37" ht="40.5">
      <c r="A706" s="163">
        <f t="shared" si="180"/>
        <v>0</v>
      </c>
      <c r="B706" s="64"/>
      <c r="C706" s="64"/>
      <c r="D706" s="64"/>
      <c r="E706" s="64"/>
      <c r="F706" s="71" t="s">
        <v>176</v>
      </c>
      <c r="G706" s="64"/>
      <c r="H706" s="22"/>
      <c r="I706" s="22"/>
      <c r="J706" s="22"/>
      <c r="K706" s="22"/>
      <c r="L706" s="22"/>
      <c r="M706" s="22"/>
      <c r="N706" s="22"/>
      <c r="O706" s="2" t="s">
        <v>875</v>
      </c>
      <c r="S706" s="222">
        <f t="shared" si="182"/>
        <v>0</v>
      </c>
      <c r="Y706" s="64"/>
      <c r="Z706" s="163">
        <f t="shared" si="183"/>
        <v>0</v>
      </c>
      <c r="AA706" s="163">
        <f t="shared" si="184"/>
        <v>0</v>
      </c>
      <c r="AB706" s="163">
        <f t="shared" si="185"/>
        <v>0</v>
      </c>
      <c r="AG706" s="163">
        <f t="shared" si="177"/>
        <v>0</v>
      </c>
      <c r="AH706" s="163">
        <f t="shared" si="178"/>
        <v>0</v>
      </c>
      <c r="AI706" s="163">
        <f t="shared" si="179"/>
        <v>0</v>
      </c>
      <c r="AK706" s="163">
        <f t="shared" si="181"/>
        <v>0</v>
      </c>
    </row>
    <row r="707" spans="1:37">
      <c r="A707" s="163">
        <f t="shared" si="180"/>
        <v>0</v>
      </c>
      <c r="B707" s="64"/>
      <c r="C707" s="64"/>
      <c r="D707" s="64"/>
      <c r="E707" s="64"/>
      <c r="F707" s="71" t="s">
        <v>177</v>
      </c>
      <c r="G707" s="64"/>
      <c r="H707" s="22"/>
      <c r="I707" s="22"/>
      <c r="J707" s="22"/>
      <c r="K707" s="22"/>
      <c r="L707" s="22"/>
      <c r="M707" s="22"/>
      <c r="N707" s="22"/>
      <c r="O707" s="2" t="s">
        <v>875</v>
      </c>
      <c r="S707" s="222">
        <f t="shared" si="182"/>
        <v>0</v>
      </c>
      <c r="Y707" s="64"/>
      <c r="Z707" s="163">
        <f t="shared" si="183"/>
        <v>0</v>
      </c>
      <c r="AA707" s="163">
        <f t="shared" si="184"/>
        <v>0</v>
      </c>
      <c r="AB707" s="163">
        <f t="shared" si="185"/>
        <v>0</v>
      </c>
      <c r="AG707" s="163">
        <f t="shared" si="177"/>
        <v>0</v>
      </c>
      <c r="AH707" s="163">
        <f t="shared" si="178"/>
        <v>0</v>
      </c>
      <c r="AI707" s="163">
        <f t="shared" si="179"/>
        <v>0</v>
      </c>
      <c r="AK707" s="163">
        <f t="shared" si="181"/>
        <v>0</v>
      </c>
    </row>
    <row r="708" spans="1:37" ht="40.5">
      <c r="A708" s="163">
        <f t="shared" si="180"/>
        <v>48000</v>
      </c>
      <c r="B708" s="64">
        <v>3000</v>
      </c>
      <c r="C708" s="64" t="s">
        <v>15</v>
      </c>
      <c r="D708" s="64">
        <v>0</v>
      </c>
      <c r="E708" s="64">
        <v>0</v>
      </c>
      <c r="F708" s="71" t="s">
        <v>349</v>
      </c>
      <c r="G708" s="64"/>
      <c r="H708" s="22">
        <f t="shared" ref="H708:N708" si="190">H709+H718+H723+H727+H733+H738+H745+H758</f>
        <v>48000</v>
      </c>
      <c r="I708" s="22">
        <f t="shared" si="190"/>
        <v>48000</v>
      </c>
      <c r="J708" s="22">
        <f t="shared" si="190"/>
        <v>0</v>
      </c>
      <c r="K708" s="22">
        <f t="shared" si="190"/>
        <v>0</v>
      </c>
      <c r="L708" s="22">
        <f t="shared" si="190"/>
        <v>0</v>
      </c>
      <c r="M708" s="22">
        <f t="shared" si="190"/>
        <v>0</v>
      </c>
      <c r="N708" s="22">
        <f t="shared" si="190"/>
        <v>48000</v>
      </c>
      <c r="O708" s="2" t="s">
        <v>875</v>
      </c>
      <c r="S708" s="222">
        <f t="shared" si="182"/>
        <v>0</v>
      </c>
      <c r="Y708" s="64"/>
      <c r="Z708" s="163">
        <f t="shared" si="183"/>
        <v>0</v>
      </c>
      <c r="AA708" s="163">
        <f t="shared" si="184"/>
        <v>0</v>
      </c>
      <c r="AB708" s="163">
        <f t="shared" si="185"/>
        <v>0</v>
      </c>
      <c r="AG708" s="163">
        <f t="shared" si="177"/>
        <v>0</v>
      </c>
      <c r="AH708" s="163">
        <f t="shared" si="178"/>
        <v>0</v>
      </c>
      <c r="AI708" s="163">
        <f t="shared" si="179"/>
        <v>48000</v>
      </c>
      <c r="AJ708" s="2">
        <v>71806</v>
      </c>
      <c r="AK708" s="163">
        <f t="shared" si="181"/>
        <v>-23806</v>
      </c>
    </row>
    <row r="709" spans="1:37">
      <c r="A709" s="163">
        <f t="shared" si="180"/>
        <v>0</v>
      </c>
      <c r="B709" s="64"/>
      <c r="C709" s="64"/>
      <c r="D709" s="64"/>
      <c r="E709" s="64"/>
      <c r="F709" s="71" t="s">
        <v>153</v>
      </c>
      <c r="G709" s="64"/>
      <c r="H709" s="22"/>
      <c r="I709" s="22"/>
      <c r="J709" s="22"/>
      <c r="K709" s="22"/>
      <c r="L709" s="22"/>
      <c r="M709" s="22"/>
      <c r="N709" s="22"/>
      <c r="O709" s="2" t="s">
        <v>875</v>
      </c>
      <c r="S709" s="222">
        <f t="shared" si="182"/>
        <v>0</v>
      </c>
      <c r="Y709" s="64"/>
      <c r="Z709" s="163">
        <f t="shared" si="183"/>
        <v>0</v>
      </c>
      <c r="AA709" s="163">
        <f t="shared" si="184"/>
        <v>0</v>
      </c>
      <c r="AB709" s="163">
        <f t="shared" si="185"/>
        <v>0</v>
      </c>
      <c r="AG709" s="163">
        <f t="shared" si="177"/>
        <v>0</v>
      </c>
      <c r="AH709" s="163">
        <f t="shared" si="178"/>
        <v>0</v>
      </c>
      <c r="AI709" s="163">
        <f t="shared" si="179"/>
        <v>0</v>
      </c>
      <c r="AK709" s="163">
        <f t="shared" si="181"/>
        <v>0</v>
      </c>
    </row>
    <row r="710" spans="1:37">
      <c r="A710" s="163">
        <f t="shared" si="180"/>
        <v>0</v>
      </c>
      <c r="B710" s="64">
        <v>3010</v>
      </c>
      <c r="C710" s="64" t="s">
        <v>15</v>
      </c>
      <c r="D710" s="64">
        <v>1</v>
      </c>
      <c r="E710" s="64">
        <v>0</v>
      </c>
      <c r="F710" s="71" t="s">
        <v>350</v>
      </c>
      <c r="G710" s="64"/>
      <c r="H710" s="22"/>
      <c r="I710" s="22"/>
      <c r="J710" s="22"/>
      <c r="K710" s="22"/>
      <c r="L710" s="22"/>
      <c r="M710" s="22"/>
      <c r="N710" s="22"/>
      <c r="O710" s="2" t="s">
        <v>875</v>
      </c>
      <c r="S710" s="222">
        <f t="shared" si="182"/>
        <v>0</v>
      </c>
      <c r="Y710" s="64"/>
      <c r="Z710" s="163">
        <f t="shared" si="183"/>
        <v>0</v>
      </c>
      <c r="AA710" s="163">
        <f t="shared" si="184"/>
        <v>0</v>
      </c>
      <c r="AB710" s="163">
        <f t="shared" si="185"/>
        <v>0</v>
      </c>
      <c r="AG710" s="163">
        <f t="shared" si="177"/>
        <v>0</v>
      </c>
      <c r="AH710" s="163">
        <f t="shared" si="178"/>
        <v>0</v>
      </c>
      <c r="AI710" s="163">
        <f t="shared" si="179"/>
        <v>0</v>
      </c>
      <c r="AK710" s="163">
        <f t="shared" si="181"/>
        <v>0</v>
      </c>
    </row>
    <row r="711" spans="1:37" ht="55.5" customHeight="1">
      <c r="A711" s="163">
        <f t="shared" si="180"/>
        <v>0</v>
      </c>
      <c r="B711" s="64"/>
      <c r="C711" s="64"/>
      <c r="D711" s="64"/>
      <c r="E711" s="64"/>
      <c r="F711" s="71" t="s">
        <v>155</v>
      </c>
      <c r="G711" s="64"/>
      <c r="H711" s="22"/>
      <c r="I711" s="22"/>
      <c r="J711" s="22"/>
      <c r="K711" s="22"/>
      <c r="L711" s="22"/>
      <c r="M711" s="22"/>
      <c r="N711" s="22"/>
      <c r="O711" s="2" t="s">
        <v>875</v>
      </c>
      <c r="S711" s="222">
        <f t="shared" si="182"/>
        <v>0</v>
      </c>
      <c r="Y711" s="64"/>
      <c r="Z711" s="163">
        <f t="shared" si="183"/>
        <v>0</v>
      </c>
      <c r="AA711" s="163">
        <f t="shared" si="184"/>
        <v>0</v>
      </c>
      <c r="AB711" s="163">
        <f t="shared" si="185"/>
        <v>0</v>
      </c>
      <c r="AG711" s="163">
        <f t="shared" si="177"/>
        <v>0</v>
      </c>
      <c r="AH711" s="163">
        <f t="shared" si="178"/>
        <v>0</v>
      </c>
      <c r="AI711" s="163">
        <f t="shared" si="179"/>
        <v>0</v>
      </c>
      <c r="AK711" s="163">
        <f t="shared" si="181"/>
        <v>0</v>
      </c>
    </row>
    <row r="712" spans="1:37">
      <c r="A712" s="163">
        <f t="shared" si="180"/>
        <v>0</v>
      </c>
      <c r="B712" s="64">
        <v>3011</v>
      </c>
      <c r="C712" s="64" t="s">
        <v>15</v>
      </c>
      <c r="D712" s="64">
        <v>1</v>
      </c>
      <c r="E712" s="64">
        <v>1</v>
      </c>
      <c r="F712" s="71" t="s">
        <v>351</v>
      </c>
      <c r="G712" s="64"/>
      <c r="H712" s="22"/>
      <c r="I712" s="22"/>
      <c r="J712" s="22"/>
      <c r="K712" s="22"/>
      <c r="L712" s="22"/>
      <c r="M712" s="22"/>
      <c r="N712" s="22"/>
      <c r="O712" s="2" t="s">
        <v>875</v>
      </c>
      <c r="S712" s="222">
        <f t="shared" si="182"/>
        <v>0</v>
      </c>
      <c r="Y712" s="64"/>
      <c r="Z712" s="163">
        <f t="shared" si="183"/>
        <v>0</v>
      </c>
      <c r="AA712" s="163">
        <f t="shared" si="184"/>
        <v>0</v>
      </c>
      <c r="AB712" s="163">
        <f t="shared" si="185"/>
        <v>0</v>
      </c>
      <c r="AG712" s="163">
        <f t="shared" si="177"/>
        <v>0</v>
      </c>
      <c r="AH712" s="163">
        <f t="shared" si="178"/>
        <v>0</v>
      </c>
      <c r="AI712" s="163">
        <f t="shared" si="179"/>
        <v>0</v>
      </c>
      <c r="AK712" s="163">
        <f t="shared" si="181"/>
        <v>0</v>
      </c>
    </row>
    <row r="713" spans="1:37" ht="40.5">
      <c r="A713" s="163">
        <f t="shared" si="180"/>
        <v>0</v>
      </c>
      <c r="B713" s="64"/>
      <c r="C713" s="64"/>
      <c r="D713" s="64"/>
      <c r="E713" s="64"/>
      <c r="F713" s="71" t="s">
        <v>176</v>
      </c>
      <c r="G713" s="64"/>
      <c r="H713" s="22"/>
      <c r="I713" s="22"/>
      <c r="J713" s="22"/>
      <c r="K713" s="22"/>
      <c r="L713" s="22"/>
      <c r="M713" s="22"/>
      <c r="N713" s="22"/>
      <c r="O713" s="2" t="s">
        <v>875</v>
      </c>
      <c r="S713" s="222">
        <f t="shared" si="182"/>
        <v>0</v>
      </c>
      <c r="Y713" s="64"/>
      <c r="Z713" s="163">
        <f t="shared" si="183"/>
        <v>0</v>
      </c>
      <c r="AA713" s="163">
        <f t="shared" si="184"/>
        <v>0</v>
      </c>
      <c r="AB713" s="163">
        <f t="shared" si="185"/>
        <v>0</v>
      </c>
      <c r="AG713" s="163">
        <f t="shared" si="177"/>
        <v>0</v>
      </c>
      <c r="AH713" s="163">
        <f t="shared" si="178"/>
        <v>0</v>
      </c>
      <c r="AI713" s="163">
        <f t="shared" si="179"/>
        <v>0</v>
      </c>
      <c r="AK713" s="163">
        <f t="shared" si="181"/>
        <v>0</v>
      </c>
    </row>
    <row r="714" spans="1:37" ht="51.75" customHeight="1">
      <c r="A714" s="163">
        <f t="shared" si="180"/>
        <v>0</v>
      </c>
      <c r="B714" s="64">
        <v>3012</v>
      </c>
      <c r="C714" s="64"/>
      <c r="D714" s="64"/>
      <c r="E714" s="64"/>
      <c r="F714" s="71" t="s">
        <v>177</v>
      </c>
      <c r="G714" s="64"/>
      <c r="H714" s="22"/>
      <c r="I714" s="22"/>
      <c r="J714" s="22"/>
      <c r="K714" s="22"/>
      <c r="L714" s="22"/>
      <c r="M714" s="22"/>
      <c r="N714" s="22"/>
      <c r="O714" s="2" t="s">
        <v>875</v>
      </c>
      <c r="S714" s="222">
        <f t="shared" si="182"/>
        <v>0</v>
      </c>
      <c r="Y714" s="64"/>
      <c r="Z714" s="163">
        <f t="shared" si="183"/>
        <v>0</v>
      </c>
      <c r="AA714" s="163">
        <f t="shared" si="184"/>
        <v>0</v>
      </c>
      <c r="AB714" s="163">
        <f t="shared" si="185"/>
        <v>0</v>
      </c>
      <c r="AG714" s="163">
        <f t="shared" si="177"/>
        <v>0</v>
      </c>
      <c r="AH714" s="163">
        <f t="shared" si="178"/>
        <v>0</v>
      </c>
      <c r="AI714" s="163">
        <f t="shared" si="179"/>
        <v>0</v>
      </c>
      <c r="AK714" s="163">
        <f t="shared" si="181"/>
        <v>0</v>
      </c>
    </row>
    <row r="715" spans="1:37">
      <c r="A715" s="163">
        <f t="shared" si="180"/>
        <v>0</v>
      </c>
      <c r="B715" s="64"/>
      <c r="C715" s="64" t="s">
        <v>15</v>
      </c>
      <c r="D715" s="64">
        <v>1</v>
      </c>
      <c r="E715" s="64">
        <v>2</v>
      </c>
      <c r="F715" s="71" t="s">
        <v>352</v>
      </c>
      <c r="G715" s="64"/>
      <c r="H715" s="22"/>
      <c r="I715" s="22"/>
      <c r="J715" s="22"/>
      <c r="K715" s="22"/>
      <c r="L715" s="22"/>
      <c r="M715" s="22"/>
      <c r="N715" s="22"/>
      <c r="O715" s="2" t="s">
        <v>875</v>
      </c>
      <c r="S715" s="222">
        <f t="shared" si="182"/>
        <v>0</v>
      </c>
      <c r="Y715" s="64"/>
      <c r="Z715" s="163">
        <f t="shared" si="183"/>
        <v>0</v>
      </c>
      <c r="AA715" s="163">
        <f t="shared" si="184"/>
        <v>0</v>
      </c>
      <c r="AB715" s="163">
        <f t="shared" si="185"/>
        <v>0</v>
      </c>
      <c r="AG715" s="163">
        <f t="shared" si="177"/>
        <v>0</v>
      </c>
      <c r="AH715" s="163">
        <f t="shared" si="178"/>
        <v>0</v>
      </c>
      <c r="AI715" s="163">
        <f t="shared" si="179"/>
        <v>0</v>
      </c>
      <c r="AK715" s="163">
        <f t="shared" si="181"/>
        <v>0</v>
      </c>
    </row>
    <row r="716" spans="1:37" ht="40.5">
      <c r="A716" s="163">
        <f t="shared" si="180"/>
        <v>0</v>
      </c>
      <c r="B716" s="64"/>
      <c r="C716" s="64"/>
      <c r="D716" s="64"/>
      <c r="E716" s="64"/>
      <c r="F716" s="71" t="s">
        <v>176</v>
      </c>
      <c r="G716" s="64"/>
      <c r="H716" s="22"/>
      <c r="I716" s="22"/>
      <c r="J716" s="22"/>
      <c r="K716" s="22"/>
      <c r="L716" s="22"/>
      <c r="M716" s="22"/>
      <c r="N716" s="22"/>
      <c r="O716" s="2" t="s">
        <v>875</v>
      </c>
      <c r="S716" s="222">
        <f t="shared" si="182"/>
        <v>0</v>
      </c>
      <c r="Y716" s="64"/>
      <c r="Z716" s="163">
        <f t="shared" si="183"/>
        <v>0</v>
      </c>
      <c r="AA716" s="163">
        <f t="shared" si="184"/>
        <v>0</v>
      </c>
      <c r="AB716" s="163">
        <f t="shared" si="185"/>
        <v>0</v>
      </c>
      <c r="AG716" s="163">
        <f t="shared" si="177"/>
        <v>0</v>
      </c>
      <c r="AH716" s="163">
        <f t="shared" si="178"/>
        <v>0</v>
      </c>
      <c r="AI716" s="163">
        <f t="shared" si="179"/>
        <v>0</v>
      </c>
      <c r="AK716" s="163">
        <f t="shared" si="181"/>
        <v>0</v>
      </c>
    </row>
    <row r="717" spans="1:37">
      <c r="A717" s="163">
        <f t="shared" si="180"/>
        <v>0</v>
      </c>
      <c r="B717" s="64"/>
      <c r="C717" s="64"/>
      <c r="D717" s="64"/>
      <c r="E717" s="64"/>
      <c r="F717" s="71" t="s">
        <v>177</v>
      </c>
      <c r="G717" s="64"/>
      <c r="H717" s="22"/>
      <c r="I717" s="22"/>
      <c r="J717" s="22"/>
      <c r="K717" s="22"/>
      <c r="L717" s="22"/>
      <c r="M717" s="22"/>
      <c r="N717" s="22"/>
      <c r="O717" s="2" t="s">
        <v>875</v>
      </c>
      <c r="S717" s="222">
        <f t="shared" si="182"/>
        <v>0</v>
      </c>
      <c r="Y717" s="64"/>
      <c r="Z717" s="163">
        <f t="shared" si="183"/>
        <v>0</v>
      </c>
      <c r="AA717" s="163">
        <f t="shared" si="184"/>
        <v>0</v>
      </c>
      <c r="AB717" s="163">
        <f t="shared" si="185"/>
        <v>0</v>
      </c>
      <c r="AG717" s="163">
        <f t="shared" si="177"/>
        <v>0</v>
      </c>
      <c r="AH717" s="163">
        <f t="shared" si="178"/>
        <v>0</v>
      </c>
      <c r="AI717" s="163">
        <f t="shared" si="179"/>
        <v>0</v>
      </c>
      <c r="AK717" s="163">
        <f t="shared" si="181"/>
        <v>0</v>
      </c>
    </row>
    <row r="718" spans="1:37">
      <c r="A718" s="163">
        <f t="shared" si="180"/>
        <v>0</v>
      </c>
      <c r="B718" s="64">
        <v>3020</v>
      </c>
      <c r="C718" s="64" t="s">
        <v>15</v>
      </c>
      <c r="D718" s="64">
        <v>2</v>
      </c>
      <c r="E718" s="64">
        <v>0</v>
      </c>
      <c r="F718" s="71" t="s">
        <v>353</v>
      </c>
      <c r="G718" s="64"/>
      <c r="H718" s="22"/>
      <c r="I718" s="22"/>
      <c r="J718" s="22"/>
      <c r="K718" s="22"/>
      <c r="L718" s="22"/>
      <c r="M718" s="22"/>
      <c r="N718" s="22"/>
      <c r="O718" s="2" t="s">
        <v>875</v>
      </c>
      <c r="S718" s="222">
        <f t="shared" si="182"/>
        <v>0</v>
      </c>
      <c r="Y718" s="64"/>
      <c r="Z718" s="163">
        <f t="shared" si="183"/>
        <v>0</v>
      </c>
      <c r="AA718" s="163">
        <f t="shared" si="184"/>
        <v>0</v>
      </c>
      <c r="AB718" s="163">
        <f t="shared" si="185"/>
        <v>0</v>
      </c>
      <c r="AG718" s="163">
        <f t="shared" si="177"/>
        <v>0</v>
      </c>
      <c r="AH718" s="163">
        <f t="shared" si="178"/>
        <v>0</v>
      </c>
      <c r="AI718" s="163">
        <f t="shared" si="179"/>
        <v>0</v>
      </c>
      <c r="AK718" s="163">
        <f t="shared" si="181"/>
        <v>0</v>
      </c>
    </row>
    <row r="719" spans="1:37" ht="57" customHeight="1">
      <c r="A719" s="163">
        <f t="shared" si="180"/>
        <v>0</v>
      </c>
      <c r="B719" s="64"/>
      <c r="C719" s="64"/>
      <c r="D719" s="64"/>
      <c r="E719" s="64"/>
      <c r="F719" s="71" t="s">
        <v>155</v>
      </c>
      <c r="G719" s="64"/>
      <c r="H719" s="22"/>
      <c r="I719" s="22"/>
      <c r="J719" s="22"/>
      <c r="K719" s="22"/>
      <c r="L719" s="22"/>
      <c r="M719" s="22"/>
      <c r="N719" s="22"/>
      <c r="O719" s="2" t="s">
        <v>875</v>
      </c>
      <c r="S719" s="222">
        <f t="shared" si="182"/>
        <v>0</v>
      </c>
      <c r="Y719" s="64"/>
      <c r="Z719" s="163">
        <f t="shared" si="183"/>
        <v>0</v>
      </c>
      <c r="AA719" s="163">
        <f t="shared" si="184"/>
        <v>0</v>
      </c>
      <c r="AB719" s="163">
        <f t="shared" si="185"/>
        <v>0</v>
      </c>
      <c r="AG719" s="163">
        <f t="shared" si="177"/>
        <v>0</v>
      </c>
      <c r="AH719" s="163">
        <f t="shared" si="178"/>
        <v>0</v>
      </c>
      <c r="AI719" s="163">
        <f t="shared" si="179"/>
        <v>0</v>
      </c>
      <c r="AK719" s="163">
        <f t="shared" si="181"/>
        <v>0</v>
      </c>
    </row>
    <row r="720" spans="1:37">
      <c r="A720" s="163">
        <f t="shared" si="180"/>
        <v>0</v>
      </c>
      <c r="B720" s="64">
        <v>3021</v>
      </c>
      <c r="C720" s="64" t="s">
        <v>15</v>
      </c>
      <c r="D720" s="64">
        <v>2</v>
      </c>
      <c r="E720" s="64">
        <v>1</v>
      </c>
      <c r="F720" s="71" t="s">
        <v>353</v>
      </c>
      <c r="G720" s="64"/>
      <c r="H720" s="22"/>
      <c r="I720" s="22"/>
      <c r="J720" s="22"/>
      <c r="K720" s="22"/>
      <c r="L720" s="22"/>
      <c r="M720" s="22"/>
      <c r="N720" s="22"/>
      <c r="O720" s="2" t="s">
        <v>875</v>
      </c>
      <c r="S720" s="222">
        <f t="shared" si="182"/>
        <v>0</v>
      </c>
      <c r="Y720" s="64"/>
      <c r="Z720" s="163">
        <f t="shared" si="183"/>
        <v>0</v>
      </c>
      <c r="AA720" s="163">
        <f t="shared" si="184"/>
        <v>0</v>
      </c>
      <c r="AB720" s="163">
        <f t="shared" si="185"/>
        <v>0</v>
      </c>
      <c r="AG720" s="163">
        <f t="shared" ref="AG720:AG783" si="191">+L720-K720</f>
        <v>0</v>
      </c>
      <c r="AH720" s="163">
        <f t="shared" ref="AH720:AH783" si="192">+M720-L720</f>
        <v>0</v>
      </c>
      <c r="AI720" s="163">
        <f t="shared" ref="AI720:AI783" si="193">+N720-M720</f>
        <v>0</v>
      </c>
      <c r="AK720" s="163">
        <f t="shared" si="181"/>
        <v>0</v>
      </c>
    </row>
    <row r="721" spans="1:37" ht="40.5">
      <c r="A721" s="163">
        <f t="shared" si="180"/>
        <v>0</v>
      </c>
      <c r="B721" s="64"/>
      <c r="C721" s="64"/>
      <c r="D721" s="64"/>
      <c r="E721" s="64"/>
      <c r="F721" s="71" t="s">
        <v>176</v>
      </c>
      <c r="G721" s="64"/>
      <c r="H721" s="22"/>
      <c r="I721" s="22"/>
      <c r="J721" s="22"/>
      <c r="K721" s="22"/>
      <c r="L721" s="22"/>
      <c r="M721" s="22"/>
      <c r="N721" s="22"/>
      <c r="O721" s="2" t="s">
        <v>875</v>
      </c>
      <c r="S721" s="222">
        <f t="shared" si="182"/>
        <v>0</v>
      </c>
      <c r="Y721" s="64"/>
      <c r="Z721" s="163">
        <f t="shared" si="183"/>
        <v>0</v>
      </c>
      <c r="AA721" s="163">
        <f t="shared" si="184"/>
        <v>0</v>
      </c>
      <c r="AB721" s="163">
        <f t="shared" si="185"/>
        <v>0</v>
      </c>
      <c r="AG721" s="163">
        <f t="shared" si="191"/>
        <v>0</v>
      </c>
      <c r="AH721" s="163">
        <f t="shared" si="192"/>
        <v>0</v>
      </c>
      <c r="AI721" s="163">
        <f t="shared" si="193"/>
        <v>0</v>
      </c>
      <c r="AK721" s="163">
        <f t="shared" si="181"/>
        <v>0</v>
      </c>
    </row>
    <row r="722" spans="1:37">
      <c r="A722" s="163">
        <f t="shared" ref="A722:A774" si="194">+H722</f>
        <v>0</v>
      </c>
      <c r="B722" s="64"/>
      <c r="C722" s="64"/>
      <c r="D722" s="64"/>
      <c r="E722" s="64"/>
      <c r="F722" s="71" t="s">
        <v>177</v>
      </c>
      <c r="G722" s="64"/>
      <c r="H722" s="22"/>
      <c r="I722" s="22"/>
      <c r="J722" s="22"/>
      <c r="K722" s="22"/>
      <c r="L722" s="22"/>
      <c r="M722" s="22"/>
      <c r="N722" s="22"/>
      <c r="O722" s="2" t="s">
        <v>875</v>
      </c>
      <c r="S722" s="222">
        <f t="shared" si="182"/>
        <v>0</v>
      </c>
      <c r="Y722" s="64"/>
      <c r="Z722" s="163">
        <f t="shared" si="183"/>
        <v>0</v>
      </c>
      <c r="AA722" s="163">
        <f t="shared" si="184"/>
        <v>0</v>
      </c>
      <c r="AB722" s="163">
        <f t="shared" si="185"/>
        <v>0</v>
      </c>
      <c r="AG722" s="163">
        <f t="shared" si="191"/>
        <v>0</v>
      </c>
      <c r="AH722" s="163">
        <f t="shared" si="192"/>
        <v>0</v>
      </c>
      <c r="AI722" s="163">
        <f t="shared" si="193"/>
        <v>0</v>
      </c>
      <c r="AK722" s="163">
        <f t="shared" si="181"/>
        <v>0</v>
      </c>
    </row>
    <row r="723" spans="1:37">
      <c r="A723" s="163">
        <f t="shared" si="194"/>
        <v>2500</v>
      </c>
      <c r="B723" s="64">
        <v>3030</v>
      </c>
      <c r="C723" s="64" t="s">
        <v>15</v>
      </c>
      <c r="D723" s="64">
        <v>3</v>
      </c>
      <c r="E723" s="64">
        <v>0</v>
      </c>
      <c r="F723" s="71" t="s">
        <v>354</v>
      </c>
      <c r="G723" s="64"/>
      <c r="H723" s="22">
        <f t="shared" ref="H723:N723" si="195">H725</f>
        <v>2500</v>
      </c>
      <c r="I723" s="22">
        <f t="shared" si="195"/>
        <v>2500</v>
      </c>
      <c r="J723" s="22">
        <f t="shared" si="195"/>
        <v>0</v>
      </c>
      <c r="K723" s="22">
        <f t="shared" si="195"/>
        <v>0</v>
      </c>
      <c r="L723" s="22">
        <f t="shared" si="195"/>
        <v>0</v>
      </c>
      <c r="M723" s="22">
        <f t="shared" si="195"/>
        <v>0</v>
      </c>
      <c r="N723" s="22">
        <f t="shared" si="195"/>
        <v>2500</v>
      </c>
      <c r="O723" s="2" t="s">
        <v>875</v>
      </c>
      <c r="S723" s="222">
        <f t="shared" si="182"/>
        <v>0</v>
      </c>
      <c r="Y723" s="64"/>
      <c r="Z723" s="163">
        <f t="shared" si="183"/>
        <v>0</v>
      </c>
      <c r="AA723" s="163">
        <f t="shared" si="184"/>
        <v>0</v>
      </c>
      <c r="AB723" s="163">
        <f t="shared" si="185"/>
        <v>0</v>
      </c>
      <c r="AG723" s="163">
        <f t="shared" si="191"/>
        <v>0</v>
      </c>
      <c r="AH723" s="163">
        <f t="shared" si="192"/>
        <v>0</v>
      </c>
      <c r="AI723" s="163">
        <f t="shared" si="193"/>
        <v>2500</v>
      </c>
      <c r="AJ723" s="2">
        <v>2606</v>
      </c>
      <c r="AK723" s="163">
        <f t="shared" si="181"/>
        <v>-106</v>
      </c>
    </row>
    <row r="724" spans="1:37">
      <c r="A724" s="163">
        <f t="shared" si="194"/>
        <v>0</v>
      </c>
      <c r="B724" s="64"/>
      <c r="C724" s="64"/>
      <c r="D724" s="64"/>
      <c r="E724" s="64"/>
      <c r="F724" s="71" t="s">
        <v>155</v>
      </c>
      <c r="G724" s="64"/>
      <c r="H724" s="22"/>
      <c r="I724" s="22"/>
      <c r="J724" s="22"/>
      <c r="K724" s="22"/>
      <c r="L724" s="22"/>
      <c r="M724" s="22"/>
      <c r="N724" s="22"/>
      <c r="O724" s="2" t="s">
        <v>875</v>
      </c>
      <c r="S724" s="222">
        <f t="shared" si="182"/>
        <v>0</v>
      </c>
      <c r="Y724" s="64"/>
      <c r="Z724" s="163">
        <f t="shared" si="183"/>
        <v>0</v>
      </c>
      <c r="AA724" s="163">
        <f t="shared" si="184"/>
        <v>0</v>
      </c>
      <c r="AB724" s="163">
        <f t="shared" si="185"/>
        <v>0</v>
      </c>
      <c r="AG724" s="163">
        <f t="shared" si="191"/>
        <v>0</v>
      </c>
      <c r="AH724" s="163">
        <f t="shared" si="192"/>
        <v>0</v>
      </c>
      <c r="AI724" s="163">
        <f t="shared" si="193"/>
        <v>0</v>
      </c>
      <c r="AK724" s="163">
        <f t="shared" si="181"/>
        <v>0</v>
      </c>
    </row>
    <row r="725" spans="1:37">
      <c r="A725" s="163">
        <f t="shared" si="194"/>
        <v>2500</v>
      </c>
      <c r="B725" s="64">
        <v>3031</v>
      </c>
      <c r="C725" s="64" t="s">
        <v>15</v>
      </c>
      <c r="D725" s="64">
        <v>3</v>
      </c>
      <c r="E725" s="64">
        <v>1</v>
      </c>
      <c r="F725" s="71" t="s">
        <v>354</v>
      </c>
      <c r="G725" s="64">
        <v>4239</v>
      </c>
      <c r="H725" s="22">
        <f>SUM(I725:J725)</f>
        <v>2500</v>
      </c>
      <c r="I725" s="22">
        <v>2500</v>
      </c>
      <c r="J725" s="22"/>
      <c r="K725" s="154"/>
      <c r="L725" s="154"/>
      <c r="M725" s="154"/>
      <c r="N725" s="154">
        <f t="shared" ref="N725" si="196">+H725</f>
        <v>2500</v>
      </c>
      <c r="O725" s="2" t="s">
        <v>875</v>
      </c>
      <c r="P725" s="2">
        <v>106</v>
      </c>
      <c r="S725" s="222">
        <f t="shared" si="182"/>
        <v>-106</v>
      </c>
      <c r="V725" s="2">
        <v>106</v>
      </c>
      <c r="W725" s="2">
        <v>106</v>
      </c>
      <c r="X725" s="2">
        <v>106</v>
      </c>
      <c r="Y725" s="64">
        <v>4239</v>
      </c>
      <c r="Z725" s="163">
        <f t="shared" si="183"/>
        <v>106</v>
      </c>
      <c r="AA725" s="163">
        <f t="shared" si="184"/>
        <v>106</v>
      </c>
      <c r="AB725" s="163">
        <f t="shared" si="185"/>
        <v>106</v>
      </c>
      <c r="AG725" s="163">
        <f t="shared" si="191"/>
        <v>0</v>
      </c>
      <c r="AH725" s="163">
        <f t="shared" si="192"/>
        <v>0</v>
      </c>
      <c r="AI725" s="163">
        <f t="shared" si="193"/>
        <v>2500</v>
      </c>
      <c r="AJ725" s="2">
        <v>2606</v>
      </c>
      <c r="AK725" s="163">
        <f t="shared" ref="AK725:AK783" si="197">+I725-AJ725</f>
        <v>-106</v>
      </c>
    </row>
    <row r="726" spans="1:37">
      <c r="A726" s="163">
        <f t="shared" si="194"/>
        <v>0</v>
      </c>
      <c r="B726" s="64"/>
      <c r="C726" s="64"/>
      <c r="D726" s="64"/>
      <c r="E726" s="64"/>
      <c r="F726" s="71"/>
      <c r="G726" s="64"/>
      <c r="H726" s="22"/>
      <c r="I726" s="22"/>
      <c r="J726" s="22"/>
      <c r="K726" s="22"/>
      <c r="L726" s="22"/>
      <c r="M726" s="22"/>
      <c r="N726" s="22"/>
      <c r="O726" s="2" t="s">
        <v>875</v>
      </c>
      <c r="S726" s="222">
        <f t="shared" ref="S726:S780" si="198">+K726-P726</f>
        <v>0</v>
      </c>
      <c r="Y726" s="64"/>
      <c r="Z726" s="163">
        <f t="shared" si="183"/>
        <v>0</v>
      </c>
      <c r="AA726" s="163">
        <f t="shared" si="184"/>
        <v>0</v>
      </c>
      <c r="AB726" s="163">
        <f t="shared" si="185"/>
        <v>0</v>
      </c>
      <c r="AG726" s="163">
        <f t="shared" si="191"/>
        <v>0</v>
      </c>
      <c r="AH726" s="163">
        <f t="shared" si="192"/>
        <v>0</v>
      </c>
      <c r="AI726" s="163">
        <f t="shared" si="193"/>
        <v>0</v>
      </c>
      <c r="AK726" s="163">
        <f t="shared" si="197"/>
        <v>0</v>
      </c>
    </row>
    <row r="727" spans="1:37">
      <c r="A727" s="163">
        <f t="shared" si="194"/>
        <v>15000</v>
      </c>
      <c r="B727" s="64">
        <v>3040</v>
      </c>
      <c r="C727" s="64" t="s">
        <v>15</v>
      </c>
      <c r="D727" s="64">
        <v>4</v>
      </c>
      <c r="E727" s="64">
        <v>0</v>
      </c>
      <c r="F727" s="71" t="s">
        <v>355</v>
      </c>
      <c r="G727" s="64"/>
      <c r="H727" s="22">
        <f>+H729</f>
        <v>15000</v>
      </c>
      <c r="I727" s="22">
        <f t="shared" ref="I727:N727" si="199">+I729</f>
        <v>15000</v>
      </c>
      <c r="J727" s="22">
        <f t="shared" si="199"/>
        <v>0</v>
      </c>
      <c r="K727" s="22">
        <f t="shared" si="199"/>
        <v>0</v>
      </c>
      <c r="L727" s="22">
        <f t="shared" si="199"/>
        <v>0</v>
      </c>
      <c r="M727" s="22">
        <f t="shared" si="199"/>
        <v>0</v>
      </c>
      <c r="N727" s="22">
        <f t="shared" si="199"/>
        <v>15000</v>
      </c>
      <c r="O727" s="2" t="s">
        <v>875</v>
      </c>
      <c r="S727" s="222">
        <f t="shared" si="198"/>
        <v>0</v>
      </c>
      <c r="Y727" s="64"/>
      <c r="Z727" s="163">
        <f t="shared" si="183"/>
        <v>0</v>
      </c>
      <c r="AA727" s="163">
        <f t="shared" si="184"/>
        <v>0</v>
      </c>
      <c r="AB727" s="163">
        <f t="shared" si="185"/>
        <v>0</v>
      </c>
      <c r="AG727" s="163">
        <f t="shared" si="191"/>
        <v>0</v>
      </c>
      <c r="AH727" s="163">
        <f t="shared" si="192"/>
        <v>0</v>
      </c>
      <c r="AI727" s="163">
        <f t="shared" si="193"/>
        <v>15000</v>
      </c>
      <c r="AJ727" s="2">
        <v>40000</v>
      </c>
      <c r="AK727" s="163">
        <f t="shared" si="197"/>
        <v>-25000</v>
      </c>
    </row>
    <row r="728" spans="1:37" ht="56.25" customHeight="1">
      <c r="A728" s="163">
        <f t="shared" si="194"/>
        <v>0</v>
      </c>
      <c r="B728" s="64"/>
      <c r="C728" s="64"/>
      <c r="D728" s="64"/>
      <c r="E728" s="64"/>
      <c r="F728" s="71" t="s">
        <v>155</v>
      </c>
      <c r="G728" s="64"/>
      <c r="H728" s="22"/>
      <c r="I728" s="22"/>
      <c r="J728" s="22"/>
      <c r="K728" s="22"/>
      <c r="L728" s="22"/>
      <c r="M728" s="22"/>
      <c r="N728" s="22"/>
      <c r="O728" s="2" t="s">
        <v>875</v>
      </c>
      <c r="R728" s="163"/>
      <c r="S728" s="222">
        <f t="shared" si="198"/>
        <v>0</v>
      </c>
      <c r="Y728" s="64"/>
      <c r="Z728" s="163">
        <f t="shared" ref="Z728:Z780" si="200">+K728+V728</f>
        <v>0</v>
      </c>
      <c r="AA728" s="163">
        <f t="shared" ref="AA728:AA780" si="201">+L728+W728</f>
        <v>0</v>
      </c>
      <c r="AB728" s="163">
        <f t="shared" ref="AB728:AB780" si="202">+M728+X728</f>
        <v>0</v>
      </c>
      <c r="AG728" s="163">
        <f t="shared" si="191"/>
        <v>0</v>
      </c>
      <c r="AH728" s="163">
        <f t="shared" si="192"/>
        <v>0</v>
      </c>
      <c r="AI728" s="163">
        <f t="shared" si="193"/>
        <v>0</v>
      </c>
      <c r="AK728" s="163">
        <f t="shared" si="197"/>
        <v>0</v>
      </c>
    </row>
    <row r="729" spans="1:37">
      <c r="A729" s="163">
        <f t="shared" si="194"/>
        <v>15000</v>
      </c>
      <c r="B729" s="64">
        <v>3041</v>
      </c>
      <c r="C729" s="64" t="s">
        <v>15</v>
      </c>
      <c r="D729" s="64">
        <v>4</v>
      </c>
      <c r="E729" s="64">
        <v>1</v>
      </c>
      <c r="F729" s="71" t="s">
        <v>355</v>
      </c>
      <c r="G729" s="64"/>
      <c r="H729" s="22">
        <f>+H731</f>
        <v>15000</v>
      </c>
      <c r="I729" s="22">
        <f t="shared" ref="I729:N729" si="203">+I731</f>
        <v>15000</v>
      </c>
      <c r="J729" s="22">
        <f t="shared" si="203"/>
        <v>0</v>
      </c>
      <c r="K729" s="22">
        <f t="shared" si="203"/>
        <v>0</v>
      </c>
      <c r="L729" s="22">
        <f t="shared" si="203"/>
        <v>0</v>
      </c>
      <c r="M729" s="22">
        <f t="shared" si="203"/>
        <v>0</v>
      </c>
      <c r="N729" s="22">
        <f t="shared" si="203"/>
        <v>15000</v>
      </c>
      <c r="O729" s="2" t="s">
        <v>875</v>
      </c>
      <c r="S729" s="222">
        <f t="shared" si="198"/>
        <v>0</v>
      </c>
      <c r="Y729" s="64"/>
      <c r="Z729" s="163">
        <f t="shared" si="200"/>
        <v>0</v>
      </c>
      <c r="AA729" s="163">
        <f t="shared" si="201"/>
        <v>0</v>
      </c>
      <c r="AB729" s="163">
        <f t="shared" si="202"/>
        <v>0</v>
      </c>
      <c r="AG729" s="163">
        <f t="shared" si="191"/>
        <v>0</v>
      </c>
      <c r="AH729" s="163">
        <f t="shared" si="192"/>
        <v>0</v>
      </c>
      <c r="AI729" s="163">
        <f t="shared" si="193"/>
        <v>15000</v>
      </c>
      <c r="AJ729" s="2">
        <v>40000</v>
      </c>
      <c r="AK729" s="163">
        <f t="shared" si="197"/>
        <v>-25000</v>
      </c>
    </row>
    <row r="730" spans="1:37" ht="40.5">
      <c r="A730" s="163">
        <f t="shared" si="194"/>
        <v>0</v>
      </c>
      <c r="B730" s="64"/>
      <c r="C730" s="64"/>
      <c r="D730" s="64"/>
      <c r="E730" s="64"/>
      <c r="F730" s="71" t="s">
        <v>176</v>
      </c>
      <c r="G730" s="64"/>
      <c r="H730" s="22"/>
      <c r="I730" s="22"/>
      <c r="J730" s="22"/>
      <c r="K730" s="22"/>
      <c r="L730" s="22"/>
      <c r="M730" s="22"/>
      <c r="N730" s="22"/>
      <c r="O730" s="2" t="s">
        <v>875</v>
      </c>
      <c r="S730" s="222">
        <f t="shared" si="198"/>
        <v>0</v>
      </c>
      <c r="Y730" s="64"/>
      <c r="Z730" s="163">
        <f t="shared" si="200"/>
        <v>0</v>
      </c>
      <c r="AA730" s="163">
        <f t="shared" si="201"/>
        <v>0</v>
      </c>
      <c r="AB730" s="163">
        <f t="shared" si="202"/>
        <v>0</v>
      </c>
      <c r="AG730" s="163">
        <f t="shared" si="191"/>
        <v>0</v>
      </c>
      <c r="AH730" s="163">
        <f t="shared" si="192"/>
        <v>0</v>
      </c>
      <c r="AI730" s="163">
        <f t="shared" si="193"/>
        <v>0</v>
      </c>
      <c r="AK730" s="163">
        <f t="shared" si="197"/>
        <v>0</v>
      </c>
    </row>
    <row r="731" spans="1:37">
      <c r="A731" s="163">
        <f t="shared" si="194"/>
        <v>15000</v>
      </c>
      <c r="B731" s="64"/>
      <c r="C731" s="64"/>
      <c r="D731" s="64"/>
      <c r="E731" s="64"/>
      <c r="F731" s="71" t="s">
        <v>577</v>
      </c>
      <c r="G731" s="64">
        <v>4729</v>
      </c>
      <c r="H731" s="22">
        <f>SUM(I731:J731)</f>
        <v>15000</v>
      </c>
      <c r="I731" s="22">
        <v>15000</v>
      </c>
      <c r="J731" s="22"/>
      <c r="K731" s="154"/>
      <c r="L731" s="154"/>
      <c r="M731" s="154"/>
      <c r="N731" s="154">
        <f t="shared" ref="N731" si="204">+H731</f>
        <v>15000</v>
      </c>
      <c r="O731" s="2" t="s">
        <v>875</v>
      </c>
      <c r="S731" s="222">
        <f t="shared" si="198"/>
        <v>0</v>
      </c>
      <c r="Y731" s="64">
        <v>4729</v>
      </c>
      <c r="Z731" s="163">
        <f t="shared" si="200"/>
        <v>0</v>
      </c>
      <c r="AA731" s="163">
        <f t="shared" si="201"/>
        <v>0</v>
      </c>
      <c r="AB731" s="163">
        <f t="shared" si="202"/>
        <v>0</v>
      </c>
      <c r="AG731" s="163">
        <f t="shared" si="191"/>
        <v>0</v>
      </c>
      <c r="AH731" s="163">
        <f t="shared" si="192"/>
        <v>0</v>
      </c>
      <c r="AI731" s="163">
        <f t="shared" si="193"/>
        <v>15000</v>
      </c>
      <c r="AJ731" s="2">
        <v>40000</v>
      </c>
      <c r="AK731" s="163">
        <f t="shared" si="197"/>
        <v>-25000</v>
      </c>
    </row>
    <row r="732" spans="1:37">
      <c r="A732" s="163">
        <f t="shared" si="194"/>
        <v>0</v>
      </c>
      <c r="B732" s="64"/>
      <c r="C732" s="64"/>
      <c r="D732" s="64"/>
      <c r="E732" s="64"/>
      <c r="F732" s="71" t="s">
        <v>177</v>
      </c>
      <c r="G732" s="64"/>
      <c r="H732" s="22"/>
      <c r="I732" s="22"/>
      <c r="J732" s="22"/>
      <c r="K732" s="22"/>
      <c r="L732" s="22"/>
      <c r="M732" s="22"/>
      <c r="N732" s="22"/>
      <c r="O732" s="2" t="s">
        <v>875</v>
      </c>
      <c r="S732" s="222">
        <f t="shared" si="198"/>
        <v>0</v>
      </c>
      <c r="Y732" s="64"/>
      <c r="Z732" s="163">
        <f t="shared" si="200"/>
        <v>0</v>
      </c>
      <c r="AA732" s="163">
        <f t="shared" si="201"/>
        <v>0</v>
      </c>
      <c r="AB732" s="163">
        <f t="shared" si="202"/>
        <v>0</v>
      </c>
      <c r="AG732" s="163">
        <f t="shared" si="191"/>
        <v>0</v>
      </c>
      <c r="AH732" s="163">
        <f t="shared" si="192"/>
        <v>0</v>
      </c>
      <c r="AI732" s="163">
        <f t="shared" si="193"/>
        <v>0</v>
      </c>
      <c r="AK732" s="163">
        <f t="shared" si="197"/>
        <v>0</v>
      </c>
    </row>
    <row r="733" spans="1:37">
      <c r="A733" s="163">
        <f t="shared" si="194"/>
        <v>0</v>
      </c>
      <c r="B733" s="64">
        <v>3050</v>
      </c>
      <c r="C733" s="64" t="s">
        <v>15</v>
      </c>
      <c r="D733" s="64">
        <v>5</v>
      </c>
      <c r="E733" s="64">
        <v>0</v>
      </c>
      <c r="F733" s="71" t="s">
        <v>356</v>
      </c>
      <c r="G733" s="64"/>
      <c r="H733" s="22"/>
      <c r="I733" s="22"/>
      <c r="J733" s="22"/>
      <c r="K733" s="22"/>
      <c r="L733" s="22"/>
      <c r="M733" s="22"/>
      <c r="N733" s="22"/>
      <c r="O733" s="2" t="s">
        <v>875</v>
      </c>
      <c r="S733" s="222">
        <f t="shared" si="198"/>
        <v>0</v>
      </c>
      <c r="Y733" s="64"/>
      <c r="Z733" s="163">
        <f t="shared" si="200"/>
        <v>0</v>
      </c>
      <c r="AA733" s="163">
        <f t="shared" si="201"/>
        <v>0</v>
      </c>
      <c r="AB733" s="163">
        <f t="shared" si="202"/>
        <v>0</v>
      </c>
      <c r="AG733" s="163">
        <f t="shared" si="191"/>
        <v>0</v>
      </c>
      <c r="AH733" s="163">
        <f t="shared" si="192"/>
        <v>0</v>
      </c>
      <c r="AI733" s="163">
        <f t="shared" si="193"/>
        <v>0</v>
      </c>
      <c r="AK733" s="163">
        <f t="shared" si="197"/>
        <v>0</v>
      </c>
    </row>
    <row r="734" spans="1:37" ht="60.75" customHeight="1">
      <c r="A734" s="163">
        <f t="shared" si="194"/>
        <v>0</v>
      </c>
      <c r="B734" s="64"/>
      <c r="C734" s="64"/>
      <c r="D734" s="64"/>
      <c r="E734" s="64"/>
      <c r="F734" s="71" t="s">
        <v>155</v>
      </c>
      <c r="G734" s="64"/>
      <c r="H734" s="22"/>
      <c r="I734" s="22"/>
      <c r="J734" s="22"/>
      <c r="K734" s="22"/>
      <c r="L734" s="22"/>
      <c r="M734" s="22"/>
      <c r="N734" s="22"/>
      <c r="O734" s="2" t="s">
        <v>875</v>
      </c>
      <c r="S734" s="222">
        <f t="shared" si="198"/>
        <v>0</v>
      </c>
      <c r="Y734" s="64"/>
      <c r="Z734" s="163">
        <f t="shared" si="200"/>
        <v>0</v>
      </c>
      <c r="AA734" s="163">
        <f t="shared" si="201"/>
        <v>0</v>
      </c>
      <c r="AB734" s="163">
        <f t="shared" si="202"/>
        <v>0</v>
      </c>
      <c r="AG734" s="163">
        <f t="shared" si="191"/>
        <v>0</v>
      </c>
      <c r="AH734" s="163">
        <f t="shared" si="192"/>
        <v>0</v>
      </c>
      <c r="AI734" s="163">
        <f t="shared" si="193"/>
        <v>0</v>
      </c>
      <c r="AK734" s="163">
        <f t="shared" si="197"/>
        <v>0</v>
      </c>
    </row>
    <row r="735" spans="1:37">
      <c r="A735" s="163">
        <f t="shared" si="194"/>
        <v>0</v>
      </c>
      <c r="B735" s="64">
        <v>3051</v>
      </c>
      <c r="C735" s="64" t="s">
        <v>15</v>
      </c>
      <c r="D735" s="64">
        <v>5</v>
      </c>
      <c r="E735" s="64">
        <v>1</v>
      </c>
      <c r="F735" s="71" t="s">
        <v>356</v>
      </c>
      <c r="G735" s="64"/>
      <c r="H735" s="22"/>
      <c r="I735" s="22"/>
      <c r="J735" s="22"/>
      <c r="K735" s="22"/>
      <c r="L735" s="22"/>
      <c r="M735" s="22"/>
      <c r="N735" s="22"/>
      <c r="O735" s="2" t="s">
        <v>875</v>
      </c>
      <c r="S735" s="222">
        <f t="shared" si="198"/>
        <v>0</v>
      </c>
      <c r="Y735" s="64"/>
      <c r="Z735" s="163">
        <f t="shared" si="200"/>
        <v>0</v>
      </c>
      <c r="AA735" s="163">
        <f t="shared" si="201"/>
        <v>0</v>
      </c>
      <c r="AB735" s="163">
        <f t="shared" si="202"/>
        <v>0</v>
      </c>
      <c r="AG735" s="163">
        <f t="shared" si="191"/>
        <v>0</v>
      </c>
      <c r="AH735" s="163">
        <f t="shared" si="192"/>
        <v>0</v>
      </c>
      <c r="AI735" s="163">
        <f t="shared" si="193"/>
        <v>0</v>
      </c>
      <c r="AK735" s="163">
        <f t="shared" si="197"/>
        <v>0</v>
      </c>
    </row>
    <row r="736" spans="1:37" ht="40.5">
      <c r="A736" s="163">
        <f t="shared" si="194"/>
        <v>0</v>
      </c>
      <c r="B736" s="64"/>
      <c r="C736" s="64"/>
      <c r="D736" s="64"/>
      <c r="E736" s="64"/>
      <c r="F736" s="71" t="s">
        <v>176</v>
      </c>
      <c r="G736" s="64"/>
      <c r="H736" s="22"/>
      <c r="I736" s="22"/>
      <c r="J736" s="22"/>
      <c r="K736" s="22"/>
      <c r="L736" s="22"/>
      <c r="M736" s="22"/>
      <c r="N736" s="22"/>
      <c r="O736" s="2" t="s">
        <v>875</v>
      </c>
      <c r="S736" s="222">
        <f t="shared" si="198"/>
        <v>0</v>
      </c>
      <c r="Y736" s="64"/>
      <c r="Z736" s="163">
        <f t="shared" si="200"/>
        <v>0</v>
      </c>
      <c r="AA736" s="163">
        <f t="shared" si="201"/>
        <v>0</v>
      </c>
      <c r="AB736" s="163">
        <f t="shared" si="202"/>
        <v>0</v>
      </c>
      <c r="AG736" s="163">
        <f t="shared" si="191"/>
        <v>0</v>
      </c>
      <c r="AH736" s="163">
        <f t="shared" si="192"/>
        <v>0</v>
      </c>
      <c r="AI736" s="163">
        <f t="shared" si="193"/>
        <v>0</v>
      </c>
      <c r="AK736" s="163">
        <f t="shared" si="197"/>
        <v>0</v>
      </c>
    </row>
    <row r="737" spans="1:37">
      <c r="A737" s="163">
        <f t="shared" si="194"/>
        <v>0</v>
      </c>
      <c r="B737" s="64"/>
      <c r="C737" s="64"/>
      <c r="D737" s="64"/>
      <c r="E737" s="64"/>
      <c r="F737" s="71" t="s">
        <v>177</v>
      </c>
      <c r="G737" s="64"/>
      <c r="H737" s="22"/>
      <c r="I737" s="22"/>
      <c r="J737" s="22"/>
      <c r="K737" s="22"/>
      <c r="L737" s="22"/>
      <c r="M737" s="22"/>
      <c r="N737" s="22"/>
      <c r="O737" s="2" t="s">
        <v>875</v>
      </c>
      <c r="S737" s="222">
        <f t="shared" si="198"/>
        <v>0</v>
      </c>
      <c r="Y737" s="64"/>
      <c r="Z737" s="163">
        <f t="shared" si="200"/>
        <v>0</v>
      </c>
      <c r="AA737" s="163">
        <f t="shared" si="201"/>
        <v>0</v>
      </c>
      <c r="AB737" s="163">
        <f t="shared" si="202"/>
        <v>0</v>
      </c>
      <c r="AG737" s="163">
        <f t="shared" si="191"/>
        <v>0</v>
      </c>
      <c r="AH737" s="163">
        <f t="shared" si="192"/>
        <v>0</v>
      </c>
      <c r="AI737" s="163">
        <f t="shared" si="193"/>
        <v>0</v>
      </c>
      <c r="AK737" s="163">
        <f t="shared" si="197"/>
        <v>0</v>
      </c>
    </row>
    <row r="738" spans="1:37">
      <c r="A738" s="163">
        <f t="shared" si="194"/>
        <v>10000</v>
      </c>
      <c r="B738" s="64">
        <v>3060</v>
      </c>
      <c r="C738" s="64" t="s">
        <v>15</v>
      </c>
      <c r="D738" s="64">
        <v>6</v>
      </c>
      <c r="E738" s="64">
        <v>0</v>
      </c>
      <c r="F738" s="71" t="s">
        <v>357</v>
      </c>
      <c r="G738" s="64"/>
      <c r="H738" s="22">
        <f t="shared" ref="H738:N738" si="205">H740</f>
        <v>10000</v>
      </c>
      <c r="I738" s="22">
        <f t="shared" si="205"/>
        <v>10000</v>
      </c>
      <c r="J738" s="22">
        <f t="shared" si="205"/>
        <v>0</v>
      </c>
      <c r="K738" s="22">
        <f t="shared" si="205"/>
        <v>0</v>
      </c>
      <c r="L738" s="22">
        <f t="shared" si="205"/>
        <v>0</v>
      </c>
      <c r="M738" s="22">
        <f t="shared" si="205"/>
        <v>0</v>
      </c>
      <c r="N738" s="22">
        <f t="shared" si="205"/>
        <v>10000</v>
      </c>
      <c r="O738" s="2" t="s">
        <v>875</v>
      </c>
      <c r="S738" s="222">
        <f t="shared" si="198"/>
        <v>0</v>
      </c>
      <c r="Y738" s="64"/>
      <c r="Z738" s="163">
        <f t="shared" si="200"/>
        <v>0</v>
      </c>
      <c r="AA738" s="163">
        <f t="shared" si="201"/>
        <v>0</v>
      </c>
      <c r="AB738" s="163">
        <f t="shared" si="202"/>
        <v>0</v>
      </c>
      <c r="AG738" s="163">
        <f t="shared" si="191"/>
        <v>0</v>
      </c>
      <c r="AH738" s="163">
        <f t="shared" si="192"/>
        <v>0</v>
      </c>
      <c r="AI738" s="163">
        <f t="shared" si="193"/>
        <v>10000</v>
      </c>
      <c r="AJ738" s="2">
        <v>1200</v>
      </c>
      <c r="AK738" s="163">
        <f t="shared" si="197"/>
        <v>8800</v>
      </c>
    </row>
    <row r="739" spans="1:37" ht="57.75" customHeight="1">
      <c r="A739" s="163">
        <f t="shared" si="194"/>
        <v>0</v>
      </c>
      <c r="B739" s="64"/>
      <c r="C739" s="64"/>
      <c r="D739" s="64"/>
      <c r="E739" s="64"/>
      <c r="F739" s="71" t="s">
        <v>155</v>
      </c>
      <c r="G739" s="64"/>
      <c r="H739" s="22"/>
      <c r="I739" s="22"/>
      <c r="J739" s="22"/>
      <c r="K739" s="22"/>
      <c r="L739" s="22"/>
      <c r="M739" s="22"/>
      <c r="N739" s="22"/>
      <c r="O739" s="2" t="s">
        <v>875</v>
      </c>
      <c r="P739" s="163"/>
      <c r="Q739" s="163"/>
      <c r="S739" s="222">
        <f t="shared" si="198"/>
        <v>0</v>
      </c>
      <c r="Y739" s="64"/>
      <c r="Z739" s="163">
        <f t="shared" si="200"/>
        <v>0</v>
      </c>
      <c r="AA739" s="163">
        <f t="shared" si="201"/>
        <v>0</v>
      </c>
      <c r="AB739" s="163">
        <f t="shared" si="202"/>
        <v>0</v>
      </c>
      <c r="AG739" s="163">
        <f t="shared" si="191"/>
        <v>0</v>
      </c>
      <c r="AH739" s="163">
        <f t="shared" si="192"/>
        <v>0</v>
      </c>
      <c r="AI739" s="163">
        <f t="shared" si="193"/>
        <v>0</v>
      </c>
      <c r="AK739" s="163">
        <f t="shared" si="197"/>
        <v>0</v>
      </c>
    </row>
    <row r="740" spans="1:37">
      <c r="A740" s="163">
        <f t="shared" si="194"/>
        <v>10000</v>
      </c>
      <c r="B740" s="64">
        <v>3061</v>
      </c>
      <c r="C740" s="64" t="s">
        <v>15</v>
      </c>
      <c r="D740" s="64">
        <v>6</v>
      </c>
      <c r="E740" s="64">
        <v>1</v>
      </c>
      <c r="F740" s="71" t="s">
        <v>357</v>
      </c>
      <c r="G740" s="64"/>
      <c r="H740" s="22">
        <f>+H742+H743+H744</f>
        <v>10000</v>
      </c>
      <c r="I740" s="22">
        <f t="shared" ref="I740:N740" si="206">+I742+I743+I744</f>
        <v>10000</v>
      </c>
      <c r="J740" s="22">
        <f t="shared" si="206"/>
        <v>0</v>
      </c>
      <c r="K740" s="22">
        <f t="shared" si="206"/>
        <v>0</v>
      </c>
      <c r="L740" s="22">
        <f t="shared" si="206"/>
        <v>0</v>
      </c>
      <c r="M740" s="22">
        <f t="shared" si="206"/>
        <v>0</v>
      </c>
      <c r="N740" s="22">
        <f t="shared" si="206"/>
        <v>10000</v>
      </c>
      <c r="O740" s="2" t="s">
        <v>875</v>
      </c>
      <c r="Q740" s="163"/>
      <c r="S740" s="222">
        <f t="shared" si="198"/>
        <v>0</v>
      </c>
      <c r="Y740" s="64"/>
      <c r="Z740" s="163">
        <f t="shared" si="200"/>
        <v>0</v>
      </c>
      <c r="AA740" s="163">
        <f t="shared" si="201"/>
        <v>0</v>
      </c>
      <c r="AB740" s="163">
        <f t="shared" si="202"/>
        <v>0</v>
      </c>
      <c r="AG740" s="163">
        <f t="shared" si="191"/>
        <v>0</v>
      </c>
      <c r="AH740" s="163">
        <f t="shared" si="192"/>
        <v>0</v>
      </c>
      <c r="AI740" s="163">
        <f t="shared" si="193"/>
        <v>10000</v>
      </c>
      <c r="AJ740" s="2">
        <v>1200</v>
      </c>
      <c r="AK740" s="163">
        <f t="shared" si="197"/>
        <v>8800</v>
      </c>
    </row>
    <row r="741" spans="1:37" ht="40.5">
      <c r="A741" s="163">
        <f t="shared" si="194"/>
        <v>0</v>
      </c>
      <c r="B741" s="64"/>
      <c r="C741" s="64"/>
      <c r="D741" s="64"/>
      <c r="E741" s="64"/>
      <c r="F741" s="71" t="s">
        <v>176</v>
      </c>
      <c r="G741" s="64"/>
      <c r="H741" s="22"/>
      <c r="I741" s="22"/>
      <c r="J741" s="22"/>
      <c r="K741" s="22"/>
      <c r="L741" s="22"/>
      <c r="M741" s="22"/>
      <c r="N741" s="22"/>
      <c r="O741" s="2" t="s">
        <v>875</v>
      </c>
      <c r="S741" s="222">
        <f t="shared" si="198"/>
        <v>0</v>
      </c>
      <c r="Y741" s="64"/>
      <c r="Z741" s="163">
        <f t="shared" si="200"/>
        <v>0</v>
      </c>
      <c r="AA741" s="163">
        <f t="shared" si="201"/>
        <v>0</v>
      </c>
      <c r="AB741" s="163">
        <f t="shared" si="202"/>
        <v>0</v>
      </c>
      <c r="AG741" s="163">
        <f t="shared" si="191"/>
        <v>0</v>
      </c>
      <c r="AH741" s="163">
        <f t="shared" si="192"/>
        <v>0</v>
      </c>
      <c r="AI741" s="163">
        <f t="shared" si="193"/>
        <v>0</v>
      </c>
      <c r="AK741" s="163">
        <f t="shared" si="197"/>
        <v>0</v>
      </c>
    </row>
    <row r="742" spans="1:37">
      <c r="A742" s="163">
        <f t="shared" si="194"/>
        <v>10000</v>
      </c>
      <c r="B742" s="64"/>
      <c r="C742" s="64"/>
      <c r="D742" s="64"/>
      <c r="E742" s="64"/>
      <c r="F742" s="71" t="s">
        <v>576</v>
      </c>
      <c r="G742" s="64">
        <v>4728</v>
      </c>
      <c r="H742" s="22">
        <f>SUM(I742:J742)</f>
        <v>10000</v>
      </c>
      <c r="I742" s="22">
        <v>10000</v>
      </c>
      <c r="J742" s="22"/>
      <c r="K742" s="154"/>
      <c r="L742" s="154"/>
      <c r="M742" s="154"/>
      <c r="N742" s="154">
        <f t="shared" ref="N742" si="207">+H742</f>
        <v>10000</v>
      </c>
      <c r="O742" s="2" t="s">
        <v>875</v>
      </c>
      <c r="S742" s="222">
        <f t="shared" si="198"/>
        <v>0</v>
      </c>
      <c r="Y742" s="64">
        <v>4728</v>
      </c>
      <c r="Z742" s="163">
        <f t="shared" si="200"/>
        <v>0</v>
      </c>
      <c r="AA742" s="163">
        <f t="shared" si="201"/>
        <v>0</v>
      </c>
      <c r="AB742" s="163">
        <f t="shared" si="202"/>
        <v>0</v>
      </c>
      <c r="AG742" s="163">
        <f t="shared" si="191"/>
        <v>0</v>
      </c>
      <c r="AH742" s="163">
        <f t="shared" si="192"/>
        <v>0</v>
      </c>
      <c r="AI742" s="163">
        <f t="shared" si="193"/>
        <v>10000</v>
      </c>
      <c r="AJ742" s="2">
        <v>1200</v>
      </c>
      <c r="AK742" s="163">
        <f t="shared" si="197"/>
        <v>8800</v>
      </c>
    </row>
    <row r="743" spans="1:37" ht="37.5" customHeight="1">
      <c r="A743" s="163">
        <f t="shared" si="194"/>
        <v>0</v>
      </c>
      <c r="B743" s="64"/>
      <c r="C743" s="64"/>
      <c r="D743" s="64"/>
      <c r="E743" s="64"/>
      <c r="F743" s="71" t="s">
        <v>870</v>
      </c>
      <c r="G743" s="64" t="s">
        <v>90</v>
      </c>
      <c r="H743" s="22">
        <v>0</v>
      </c>
      <c r="I743" s="22"/>
      <c r="J743" s="22"/>
      <c r="K743" s="84"/>
      <c r="L743" s="84"/>
      <c r="M743" s="84"/>
      <c r="N743" s="84"/>
      <c r="O743" s="2" t="s">
        <v>875</v>
      </c>
      <c r="S743" s="222">
        <f t="shared" si="198"/>
        <v>0</v>
      </c>
      <c r="Y743" s="64" t="s">
        <v>90</v>
      </c>
      <c r="Z743" s="163">
        <f t="shared" si="200"/>
        <v>0</v>
      </c>
      <c r="AA743" s="163">
        <f t="shared" si="201"/>
        <v>0</v>
      </c>
      <c r="AB743" s="163">
        <f t="shared" si="202"/>
        <v>0</v>
      </c>
      <c r="AG743" s="163">
        <f t="shared" si="191"/>
        <v>0</v>
      </c>
      <c r="AH743" s="163">
        <f t="shared" si="192"/>
        <v>0</v>
      </c>
      <c r="AI743" s="163">
        <f t="shared" si="193"/>
        <v>0</v>
      </c>
      <c r="AK743" s="163">
        <f t="shared" si="197"/>
        <v>0</v>
      </c>
    </row>
    <row r="744" spans="1:37" ht="27">
      <c r="A744" s="163">
        <f t="shared" si="194"/>
        <v>0</v>
      </c>
      <c r="B744" s="64"/>
      <c r="C744" s="64"/>
      <c r="D744" s="64"/>
      <c r="E744" s="64"/>
      <c r="F744" s="71" t="s">
        <v>596</v>
      </c>
      <c r="G744" s="64" t="s">
        <v>80</v>
      </c>
      <c r="H744" s="22">
        <v>0</v>
      </c>
      <c r="I744" s="22"/>
      <c r="J744" s="22"/>
      <c r="K744" s="84"/>
      <c r="L744" s="84"/>
      <c r="M744" s="84"/>
      <c r="N744" s="84"/>
      <c r="O744" s="2" t="s">
        <v>875</v>
      </c>
      <c r="S744" s="222">
        <f t="shared" si="198"/>
        <v>0</v>
      </c>
      <c r="Y744" s="64" t="s">
        <v>80</v>
      </c>
      <c r="Z744" s="163">
        <f t="shared" si="200"/>
        <v>0</v>
      </c>
      <c r="AA744" s="163">
        <f t="shared" si="201"/>
        <v>0</v>
      </c>
      <c r="AB744" s="163">
        <f t="shared" si="202"/>
        <v>0</v>
      </c>
      <c r="AG744" s="163">
        <f t="shared" si="191"/>
        <v>0</v>
      </c>
      <c r="AH744" s="163">
        <f t="shared" si="192"/>
        <v>0</v>
      </c>
      <c r="AI744" s="163">
        <f t="shared" si="193"/>
        <v>0</v>
      </c>
      <c r="AK744" s="163">
        <f t="shared" si="197"/>
        <v>0</v>
      </c>
    </row>
    <row r="745" spans="1:37" ht="36" customHeight="1">
      <c r="A745" s="163">
        <f t="shared" si="194"/>
        <v>20500</v>
      </c>
      <c r="B745" s="64">
        <v>3070</v>
      </c>
      <c r="C745" s="64" t="s">
        <v>15</v>
      </c>
      <c r="D745" s="64">
        <v>7</v>
      </c>
      <c r="E745" s="64">
        <v>0</v>
      </c>
      <c r="F745" s="71" t="s">
        <v>358</v>
      </c>
      <c r="G745" s="64"/>
      <c r="H745" s="22">
        <f t="shared" ref="H745:N745" si="208">H747+H748</f>
        <v>20500</v>
      </c>
      <c r="I745" s="22">
        <f t="shared" si="208"/>
        <v>20500</v>
      </c>
      <c r="J745" s="22">
        <f t="shared" si="208"/>
        <v>0</v>
      </c>
      <c r="K745" s="22">
        <f t="shared" si="208"/>
        <v>0</v>
      </c>
      <c r="L745" s="22">
        <f t="shared" si="208"/>
        <v>0</v>
      </c>
      <c r="M745" s="22">
        <f t="shared" si="208"/>
        <v>0</v>
      </c>
      <c r="N745" s="22">
        <f t="shared" si="208"/>
        <v>20500</v>
      </c>
      <c r="O745" s="2" t="s">
        <v>875</v>
      </c>
      <c r="S745" s="222">
        <f t="shared" si="198"/>
        <v>0</v>
      </c>
      <c r="Y745" s="64"/>
      <c r="Z745" s="163">
        <f t="shared" si="200"/>
        <v>0</v>
      </c>
      <c r="AA745" s="163">
        <f t="shared" si="201"/>
        <v>0</v>
      </c>
      <c r="AB745" s="163">
        <f t="shared" si="202"/>
        <v>0</v>
      </c>
      <c r="AG745" s="163">
        <f t="shared" si="191"/>
        <v>0</v>
      </c>
      <c r="AH745" s="163">
        <f t="shared" si="192"/>
        <v>0</v>
      </c>
      <c r="AI745" s="163">
        <f t="shared" si="193"/>
        <v>20500</v>
      </c>
      <c r="AJ745" s="2">
        <v>28000</v>
      </c>
      <c r="AK745" s="163">
        <f t="shared" si="197"/>
        <v>-7500</v>
      </c>
    </row>
    <row r="746" spans="1:37" ht="55.5" customHeight="1">
      <c r="A746" s="163">
        <f t="shared" si="194"/>
        <v>0</v>
      </c>
      <c r="B746" s="64"/>
      <c r="C746" s="64"/>
      <c r="D746" s="64"/>
      <c r="E746" s="64"/>
      <c r="F746" s="71" t="s">
        <v>155</v>
      </c>
      <c r="G746" s="64"/>
      <c r="H746" s="22"/>
      <c r="I746" s="22"/>
      <c r="J746" s="22"/>
      <c r="K746" s="22"/>
      <c r="L746" s="22"/>
      <c r="M746" s="22"/>
      <c r="N746" s="22"/>
      <c r="O746" s="2" t="s">
        <v>875</v>
      </c>
      <c r="S746" s="222">
        <f t="shared" si="198"/>
        <v>0</v>
      </c>
      <c r="Y746" s="64"/>
      <c r="Z746" s="163">
        <f t="shared" si="200"/>
        <v>0</v>
      </c>
      <c r="AA746" s="163">
        <f t="shared" si="201"/>
        <v>0</v>
      </c>
      <c r="AB746" s="163">
        <f t="shared" si="202"/>
        <v>0</v>
      </c>
      <c r="AG746" s="163">
        <f t="shared" si="191"/>
        <v>0</v>
      </c>
      <c r="AH746" s="163">
        <f t="shared" si="192"/>
        <v>0</v>
      </c>
      <c r="AI746" s="163">
        <f t="shared" si="193"/>
        <v>0</v>
      </c>
      <c r="AK746" s="163">
        <f t="shared" si="197"/>
        <v>0</v>
      </c>
    </row>
    <row r="747" spans="1:37" ht="27">
      <c r="A747" s="163">
        <f t="shared" si="194"/>
        <v>20500</v>
      </c>
      <c r="B747" s="64">
        <v>3071</v>
      </c>
      <c r="C747" s="64" t="s">
        <v>15</v>
      </c>
      <c r="D747" s="64">
        <v>7</v>
      </c>
      <c r="E747" s="64">
        <v>1</v>
      </c>
      <c r="F747" s="71" t="s">
        <v>575</v>
      </c>
      <c r="G747" s="64"/>
      <c r="H747" s="22">
        <f t="shared" ref="H747:N747" si="209">H749+H750+H751+H752</f>
        <v>20500</v>
      </c>
      <c r="I747" s="22">
        <f t="shared" si="209"/>
        <v>20500</v>
      </c>
      <c r="J747" s="22">
        <f t="shared" si="209"/>
        <v>0</v>
      </c>
      <c r="K747" s="22">
        <f t="shared" si="209"/>
        <v>0</v>
      </c>
      <c r="L747" s="22">
        <f t="shared" si="209"/>
        <v>0</v>
      </c>
      <c r="M747" s="22">
        <f t="shared" si="209"/>
        <v>0</v>
      </c>
      <c r="N747" s="22">
        <f t="shared" si="209"/>
        <v>20500</v>
      </c>
      <c r="O747" s="2" t="s">
        <v>875</v>
      </c>
      <c r="S747" s="222">
        <f t="shared" si="198"/>
        <v>0</v>
      </c>
      <c r="Y747" s="64"/>
      <c r="Z747" s="163">
        <f t="shared" si="200"/>
        <v>0</v>
      </c>
      <c r="AA747" s="163">
        <f t="shared" si="201"/>
        <v>0</v>
      </c>
      <c r="AB747" s="163">
        <f t="shared" si="202"/>
        <v>0</v>
      </c>
      <c r="AG747" s="163">
        <f t="shared" si="191"/>
        <v>0</v>
      </c>
      <c r="AH747" s="163">
        <f t="shared" si="192"/>
        <v>0</v>
      </c>
      <c r="AI747" s="163">
        <f t="shared" si="193"/>
        <v>20500</v>
      </c>
      <c r="AJ747" s="2">
        <v>28000</v>
      </c>
      <c r="AK747" s="163">
        <f t="shared" si="197"/>
        <v>-7500</v>
      </c>
    </row>
    <row r="748" spans="1:37" ht="40.5">
      <c r="A748" s="163">
        <f t="shared" si="194"/>
        <v>0</v>
      </c>
      <c r="B748" s="64"/>
      <c r="C748" s="64"/>
      <c r="D748" s="64"/>
      <c r="E748" s="64"/>
      <c r="F748" s="71" t="s">
        <v>176</v>
      </c>
      <c r="G748" s="64"/>
      <c r="H748" s="22"/>
      <c r="I748" s="22"/>
      <c r="J748" s="22"/>
      <c r="K748" s="22"/>
      <c r="L748" s="22"/>
      <c r="M748" s="22"/>
      <c r="N748" s="22"/>
      <c r="O748" s="2" t="s">
        <v>875</v>
      </c>
      <c r="S748" s="222">
        <f t="shared" si="198"/>
        <v>0</v>
      </c>
      <c r="Y748" s="64"/>
      <c r="Z748" s="163">
        <f t="shared" si="200"/>
        <v>0</v>
      </c>
      <c r="AA748" s="163">
        <f t="shared" si="201"/>
        <v>0</v>
      </c>
      <c r="AB748" s="163">
        <f t="shared" si="202"/>
        <v>0</v>
      </c>
      <c r="AG748" s="163">
        <f t="shared" si="191"/>
        <v>0</v>
      </c>
      <c r="AH748" s="163">
        <f t="shared" si="192"/>
        <v>0</v>
      </c>
      <c r="AI748" s="163">
        <f t="shared" si="193"/>
        <v>0</v>
      </c>
      <c r="AK748" s="163">
        <f t="shared" si="197"/>
        <v>0</v>
      </c>
    </row>
    <row r="749" spans="1:37">
      <c r="A749" s="163">
        <f t="shared" si="194"/>
        <v>0</v>
      </c>
      <c r="B749" s="64"/>
      <c r="C749" s="64"/>
      <c r="D749" s="64"/>
      <c r="E749" s="64"/>
      <c r="F749" s="71" t="s">
        <v>165</v>
      </c>
      <c r="G749" s="64">
        <v>4239</v>
      </c>
      <c r="H749" s="22">
        <f>+I749+J749</f>
        <v>0</v>
      </c>
      <c r="I749" s="22"/>
      <c r="J749" s="22"/>
      <c r="K749" s="84"/>
      <c r="L749" s="84"/>
      <c r="M749" s="84"/>
      <c r="N749" s="84"/>
      <c r="O749" s="2" t="s">
        <v>875</v>
      </c>
      <c r="S749" s="222">
        <f t="shared" si="198"/>
        <v>0</v>
      </c>
      <c r="Y749" s="64">
        <v>4239</v>
      </c>
      <c r="Z749" s="163">
        <f t="shared" si="200"/>
        <v>0</v>
      </c>
      <c r="AA749" s="163">
        <f t="shared" si="201"/>
        <v>0</v>
      </c>
      <c r="AB749" s="163">
        <f t="shared" si="202"/>
        <v>0</v>
      </c>
      <c r="AG749" s="163">
        <f t="shared" si="191"/>
        <v>0</v>
      </c>
      <c r="AH749" s="163">
        <f t="shared" si="192"/>
        <v>0</v>
      </c>
      <c r="AI749" s="163">
        <f t="shared" si="193"/>
        <v>0</v>
      </c>
      <c r="AJ749" s="2">
        <v>3000</v>
      </c>
      <c r="AK749" s="163">
        <f t="shared" si="197"/>
        <v>-3000</v>
      </c>
    </row>
    <row r="750" spans="1:37">
      <c r="A750" s="163">
        <f t="shared" si="194"/>
        <v>4000</v>
      </c>
      <c r="B750" s="64"/>
      <c r="C750" s="64"/>
      <c r="D750" s="64"/>
      <c r="E750" s="64"/>
      <c r="F750" s="72" t="s">
        <v>878</v>
      </c>
      <c r="G750" s="64">
        <v>4261</v>
      </c>
      <c r="H750" s="22">
        <f>SUM(I750:J750)</f>
        <v>4000</v>
      </c>
      <c r="I750" s="22">
        <v>4000</v>
      </c>
      <c r="J750" s="22"/>
      <c r="K750" s="154"/>
      <c r="L750" s="154"/>
      <c r="M750" s="154"/>
      <c r="N750" s="154">
        <f t="shared" ref="N750:N752" si="210">+H750</f>
        <v>4000</v>
      </c>
      <c r="O750" s="2" t="s">
        <v>875</v>
      </c>
      <c r="S750" s="222">
        <f t="shared" si="198"/>
        <v>0</v>
      </c>
      <c r="Y750" s="64">
        <v>4261</v>
      </c>
      <c r="Z750" s="163">
        <f t="shared" si="200"/>
        <v>0</v>
      </c>
      <c r="AA750" s="163">
        <f t="shared" si="201"/>
        <v>0</v>
      </c>
      <c r="AB750" s="163">
        <f t="shared" si="202"/>
        <v>0</v>
      </c>
      <c r="AG750" s="163">
        <f t="shared" si="191"/>
        <v>0</v>
      </c>
      <c r="AH750" s="163">
        <f t="shared" si="192"/>
        <v>0</v>
      </c>
      <c r="AI750" s="163">
        <f t="shared" si="193"/>
        <v>4000</v>
      </c>
      <c r="AJ750" s="2">
        <v>4000</v>
      </c>
      <c r="AK750" s="163">
        <f t="shared" si="197"/>
        <v>0</v>
      </c>
    </row>
    <row r="751" spans="1:37">
      <c r="A751" s="163">
        <f t="shared" si="194"/>
        <v>15000</v>
      </c>
      <c r="B751" s="64"/>
      <c r="C751" s="64"/>
      <c r="D751" s="64"/>
      <c r="E751" s="64"/>
      <c r="F751" s="71" t="s">
        <v>574</v>
      </c>
      <c r="G751" s="64">
        <v>4729</v>
      </c>
      <c r="H751" s="22">
        <f>SUM(I751:J751)</f>
        <v>15000</v>
      </c>
      <c r="I751" s="22">
        <v>15000</v>
      </c>
      <c r="J751" s="22"/>
      <c r="K751" s="154"/>
      <c r="L751" s="154"/>
      <c r="M751" s="154"/>
      <c r="N751" s="154">
        <f t="shared" si="210"/>
        <v>15000</v>
      </c>
      <c r="O751" s="2" t="s">
        <v>875</v>
      </c>
      <c r="S751" s="222">
        <f t="shared" si="198"/>
        <v>0</v>
      </c>
      <c r="Y751" s="64">
        <v>4729</v>
      </c>
      <c r="Z751" s="163">
        <f t="shared" si="200"/>
        <v>0</v>
      </c>
      <c r="AA751" s="163">
        <f t="shared" si="201"/>
        <v>0</v>
      </c>
      <c r="AB751" s="163">
        <f t="shared" si="202"/>
        <v>0</v>
      </c>
      <c r="AG751" s="163">
        <f t="shared" si="191"/>
        <v>0</v>
      </c>
      <c r="AH751" s="163">
        <f t="shared" si="192"/>
        <v>0</v>
      </c>
      <c r="AI751" s="163">
        <f t="shared" si="193"/>
        <v>15000</v>
      </c>
      <c r="AJ751" s="2">
        <v>21000</v>
      </c>
      <c r="AK751" s="163">
        <f t="shared" si="197"/>
        <v>-6000</v>
      </c>
    </row>
    <row r="752" spans="1:37" ht="27">
      <c r="A752" s="163">
        <f t="shared" si="194"/>
        <v>1500</v>
      </c>
      <c r="B752" s="64"/>
      <c r="C752" s="64"/>
      <c r="D752" s="64"/>
      <c r="E752" s="64"/>
      <c r="F752" s="71" t="s">
        <v>596</v>
      </c>
      <c r="G752" s="64" t="s">
        <v>80</v>
      </c>
      <c r="H752" s="22">
        <f>SUM(I752:J752)</f>
        <v>1500</v>
      </c>
      <c r="I752" s="22">
        <v>1500</v>
      </c>
      <c r="J752" s="22"/>
      <c r="K752" s="154"/>
      <c r="L752" s="154"/>
      <c r="M752" s="154"/>
      <c r="N752" s="154">
        <f t="shared" si="210"/>
        <v>1500</v>
      </c>
      <c r="O752" s="2" t="s">
        <v>875</v>
      </c>
      <c r="S752" s="222">
        <f t="shared" si="198"/>
        <v>0</v>
      </c>
      <c r="Y752" s="64" t="s">
        <v>80</v>
      </c>
      <c r="Z752" s="163">
        <f t="shared" si="200"/>
        <v>0</v>
      </c>
      <c r="AA752" s="163">
        <f t="shared" si="201"/>
        <v>0</v>
      </c>
      <c r="AB752" s="163">
        <f t="shared" si="202"/>
        <v>0</v>
      </c>
      <c r="AG752" s="163">
        <f t="shared" si="191"/>
        <v>0</v>
      </c>
      <c r="AH752" s="163">
        <f t="shared" si="192"/>
        <v>0</v>
      </c>
      <c r="AI752" s="163">
        <f t="shared" si="193"/>
        <v>1500</v>
      </c>
      <c r="AK752" s="163">
        <f t="shared" si="197"/>
        <v>1500</v>
      </c>
    </row>
    <row r="753" spans="1:37" ht="54.75" customHeight="1">
      <c r="A753" s="163">
        <f t="shared" si="194"/>
        <v>0</v>
      </c>
      <c r="B753" s="64"/>
      <c r="C753" s="64"/>
      <c r="D753" s="64"/>
      <c r="E753" s="64"/>
      <c r="F753" s="71"/>
      <c r="G753" s="64"/>
      <c r="H753" s="22"/>
      <c r="I753" s="22"/>
      <c r="J753" s="22"/>
      <c r="K753" s="22"/>
      <c r="L753" s="22"/>
      <c r="M753" s="22"/>
      <c r="N753" s="22"/>
      <c r="O753" s="2" t="s">
        <v>875</v>
      </c>
      <c r="S753" s="222">
        <f t="shared" si="198"/>
        <v>0</v>
      </c>
      <c r="Y753" s="64"/>
      <c r="Z753" s="163">
        <f t="shared" si="200"/>
        <v>0</v>
      </c>
      <c r="AA753" s="163">
        <f t="shared" si="201"/>
        <v>0</v>
      </c>
      <c r="AB753" s="163">
        <f t="shared" si="202"/>
        <v>0</v>
      </c>
      <c r="AG753" s="163">
        <f t="shared" si="191"/>
        <v>0</v>
      </c>
      <c r="AH753" s="163">
        <f t="shared" si="192"/>
        <v>0</v>
      </c>
      <c r="AI753" s="163">
        <f t="shared" si="193"/>
        <v>0</v>
      </c>
      <c r="AK753" s="163">
        <f t="shared" si="197"/>
        <v>0</v>
      </c>
    </row>
    <row r="754" spans="1:37">
      <c r="A754" s="163">
        <f t="shared" si="194"/>
        <v>0</v>
      </c>
      <c r="B754" s="64">
        <v>3080</v>
      </c>
      <c r="C754" s="64" t="s">
        <v>15</v>
      </c>
      <c r="D754" s="64">
        <v>8</v>
      </c>
      <c r="E754" s="64">
        <v>0</v>
      </c>
      <c r="F754" s="71" t="s">
        <v>570</v>
      </c>
      <c r="G754" s="64"/>
      <c r="H754" s="22"/>
      <c r="I754" s="22"/>
      <c r="J754" s="22"/>
      <c r="K754" s="22"/>
      <c r="L754" s="22"/>
      <c r="M754" s="22"/>
      <c r="N754" s="22"/>
      <c r="O754" s="2" t="s">
        <v>875</v>
      </c>
      <c r="S754" s="222">
        <f t="shared" si="198"/>
        <v>0</v>
      </c>
      <c r="Y754" s="64"/>
      <c r="Z754" s="163">
        <f t="shared" si="200"/>
        <v>0</v>
      </c>
      <c r="AA754" s="163">
        <f t="shared" si="201"/>
        <v>0</v>
      </c>
      <c r="AB754" s="163">
        <f t="shared" si="202"/>
        <v>0</v>
      </c>
      <c r="AG754" s="163">
        <f t="shared" si="191"/>
        <v>0</v>
      </c>
      <c r="AH754" s="163">
        <f t="shared" si="192"/>
        <v>0</v>
      </c>
      <c r="AI754" s="163">
        <f t="shared" si="193"/>
        <v>0</v>
      </c>
      <c r="AK754" s="163">
        <f t="shared" si="197"/>
        <v>0</v>
      </c>
    </row>
    <row r="755" spans="1:37" ht="27">
      <c r="A755" s="163">
        <f t="shared" si="194"/>
        <v>0</v>
      </c>
      <c r="B755" s="64"/>
      <c r="C755" s="64"/>
      <c r="D755" s="64"/>
      <c r="E755" s="64"/>
      <c r="F755" s="71" t="s">
        <v>359</v>
      </c>
      <c r="G755" s="64"/>
      <c r="H755" s="22"/>
      <c r="I755" s="22"/>
      <c r="J755" s="22"/>
      <c r="K755" s="22"/>
      <c r="L755" s="22"/>
      <c r="M755" s="22"/>
      <c r="N755" s="22"/>
      <c r="O755" s="2" t="s">
        <v>875</v>
      </c>
      <c r="S755" s="222">
        <f t="shared" si="198"/>
        <v>0</v>
      </c>
      <c r="Y755" s="64"/>
      <c r="Z755" s="163">
        <f t="shared" si="200"/>
        <v>0</v>
      </c>
      <c r="AA755" s="163">
        <f t="shared" si="201"/>
        <v>0</v>
      </c>
      <c r="AB755" s="163">
        <f t="shared" si="202"/>
        <v>0</v>
      </c>
      <c r="AG755" s="163">
        <f t="shared" si="191"/>
        <v>0</v>
      </c>
      <c r="AH755" s="163">
        <f t="shared" si="192"/>
        <v>0</v>
      </c>
      <c r="AI755" s="163">
        <f t="shared" si="193"/>
        <v>0</v>
      </c>
      <c r="AK755" s="163">
        <f t="shared" si="197"/>
        <v>0</v>
      </c>
    </row>
    <row r="756" spans="1:37" ht="35.25" customHeight="1">
      <c r="A756" s="163">
        <f t="shared" si="194"/>
        <v>0</v>
      </c>
      <c r="B756" s="64">
        <v>3081</v>
      </c>
      <c r="C756" s="64" t="s">
        <v>15</v>
      </c>
      <c r="D756" s="64">
        <v>8</v>
      </c>
      <c r="E756" s="64">
        <v>1</v>
      </c>
      <c r="F756" s="71" t="s">
        <v>155</v>
      </c>
      <c r="G756" s="64"/>
      <c r="H756" s="22"/>
      <c r="I756" s="22"/>
      <c r="J756" s="22"/>
      <c r="K756" s="22"/>
      <c r="L756" s="22"/>
      <c r="M756" s="22"/>
      <c r="N756" s="22"/>
      <c r="O756" s="2" t="s">
        <v>875</v>
      </c>
      <c r="S756" s="222">
        <f t="shared" si="198"/>
        <v>0</v>
      </c>
      <c r="Y756" s="64"/>
      <c r="Z756" s="163">
        <f t="shared" si="200"/>
        <v>0</v>
      </c>
      <c r="AA756" s="163">
        <f t="shared" si="201"/>
        <v>0</v>
      </c>
      <c r="AB756" s="163">
        <f t="shared" si="202"/>
        <v>0</v>
      </c>
      <c r="AG756" s="163">
        <f t="shared" si="191"/>
        <v>0</v>
      </c>
      <c r="AH756" s="163">
        <f t="shared" si="192"/>
        <v>0</v>
      </c>
      <c r="AI756" s="163">
        <f t="shared" si="193"/>
        <v>0</v>
      </c>
      <c r="AK756" s="163">
        <f t="shared" si="197"/>
        <v>0</v>
      </c>
    </row>
    <row r="757" spans="1:37" ht="27">
      <c r="A757" s="163">
        <f t="shared" si="194"/>
        <v>0</v>
      </c>
      <c r="B757" s="64"/>
      <c r="C757" s="64"/>
      <c r="D757" s="64"/>
      <c r="E757" s="64"/>
      <c r="F757" s="71" t="s">
        <v>359</v>
      </c>
      <c r="G757" s="64"/>
      <c r="H757" s="22"/>
      <c r="I757" s="22"/>
      <c r="J757" s="22"/>
      <c r="K757" s="22"/>
      <c r="L757" s="22"/>
      <c r="M757" s="22"/>
      <c r="N757" s="22"/>
      <c r="O757" s="2" t="s">
        <v>875</v>
      </c>
      <c r="S757" s="222">
        <f t="shared" si="198"/>
        <v>0</v>
      </c>
      <c r="Y757" s="64"/>
      <c r="Z757" s="163">
        <f t="shared" si="200"/>
        <v>0</v>
      </c>
      <c r="AA757" s="163">
        <f t="shared" si="201"/>
        <v>0</v>
      </c>
      <c r="AB757" s="163">
        <f t="shared" si="202"/>
        <v>0</v>
      </c>
      <c r="AG757" s="163">
        <f t="shared" si="191"/>
        <v>0</v>
      </c>
      <c r="AH757" s="163">
        <f t="shared" si="192"/>
        <v>0</v>
      </c>
      <c r="AI757" s="163">
        <f t="shared" si="193"/>
        <v>0</v>
      </c>
      <c r="AK757" s="163">
        <f t="shared" si="197"/>
        <v>0</v>
      </c>
    </row>
    <row r="758" spans="1:37" ht="34.5" customHeight="1">
      <c r="A758" s="163">
        <f t="shared" si="194"/>
        <v>0</v>
      </c>
      <c r="B758" s="64">
        <v>3090</v>
      </c>
      <c r="C758" s="64" t="s">
        <v>15</v>
      </c>
      <c r="D758" s="64">
        <v>9</v>
      </c>
      <c r="E758" s="64">
        <v>0</v>
      </c>
      <c r="F758" s="71" t="s">
        <v>360</v>
      </c>
      <c r="G758" s="64"/>
      <c r="H758" s="22">
        <f>+H760</f>
        <v>0</v>
      </c>
      <c r="I758" s="22">
        <f t="shared" ref="I758:N758" si="211">+I760</f>
        <v>0</v>
      </c>
      <c r="J758" s="22">
        <f t="shared" si="211"/>
        <v>0</v>
      </c>
      <c r="K758" s="22">
        <f t="shared" si="211"/>
        <v>0</v>
      </c>
      <c r="L758" s="22">
        <f t="shared" si="211"/>
        <v>0</v>
      </c>
      <c r="M758" s="22">
        <f t="shared" si="211"/>
        <v>0</v>
      </c>
      <c r="N758" s="22">
        <f t="shared" si="211"/>
        <v>0</v>
      </c>
      <c r="O758" s="2" t="s">
        <v>875</v>
      </c>
      <c r="S758" s="222">
        <f t="shared" si="198"/>
        <v>0</v>
      </c>
      <c r="Y758" s="64"/>
      <c r="Z758" s="163">
        <f t="shared" si="200"/>
        <v>0</v>
      </c>
      <c r="AA758" s="163">
        <f t="shared" si="201"/>
        <v>0</v>
      </c>
      <c r="AB758" s="163">
        <f t="shared" si="202"/>
        <v>0</v>
      </c>
      <c r="AG758" s="163">
        <f t="shared" si="191"/>
        <v>0</v>
      </c>
      <c r="AH758" s="163">
        <f t="shared" si="192"/>
        <v>0</v>
      </c>
      <c r="AI758" s="163">
        <f t="shared" si="193"/>
        <v>0</v>
      </c>
      <c r="AJ758" s="2">
        <v>0</v>
      </c>
      <c r="AK758" s="163">
        <f t="shared" si="197"/>
        <v>0</v>
      </c>
    </row>
    <row r="759" spans="1:37" ht="57" customHeight="1">
      <c r="A759" s="163">
        <f t="shared" si="194"/>
        <v>0</v>
      </c>
      <c r="B759" s="64"/>
      <c r="C759" s="64"/>
      <c r="D759" s="64"/>
      <c r="E759" s="64"/>
      <c r="F759" s="71" t="s">
        <v>155</v>
      </c>
      <c r="G759" s="64"/>
      <c r="H759" s="22"/>
      <c r="I759" s="22"/>
      <c r="J759" s="22"/>
      <c r="K759" s="22"/>
      <c r="L759" s="22"/>
      <c r="M759" s="22"/>
      <c r="N759" s="22"/>
      <c r="O759" s="2" t="s">
        <v>875</v>
      </c>
      <c r="S759" s="222">
        <f t="shared" si="198"/>
        <v>0</v>
      </c>
      <c r="Y759" s="64"/>
      <c r="Z759" s="163">
        <f t="shared" si="200"/>
        <v>0</v>
      </c>
      <c r="AA759" s="163">
        <f t="shared" si="201"/>
        <v>0</v>
      </c>
      <c r="AB759" s="163">
        <f t="shared" si="202"/>
        <v>0</v>
      </c>
      <c r="AG759" s="163">
        <f t="shared" si="191"/>
        <v>0</v>
      </c>
      <c r="AH759" s="163">
        <f t="shared" si="192"/>
        <v>0</v>
      </c>
      <c r="AI759" s="163">
        <f t="shared" si="193"/>
        <v>0</v>
      </c>
      <c r="AK759" s="163">
        <f t="shared" si="197"/>
        <v>0</v>
      </c>
    </row>
    <row r="760" spans="1:37" ht="27">
      <c r="A760" s="163">
        <f t="shared" si="194"/>
        <v>0</v>
      </c>
      <c r="B760" s="64">
        <v>3091</v>
      </c>
      <c r="C760" s="64" t="s">
        <v>15</v>
      </c>
      <c r="D760" s="64">
        <v>9</v>
      </c>
      <c r="E760" s="64">
        <v>1</v>
      </c>
      <c r="F760" s="71" t="s">
        <v>360</v>
      </c>
      <c r="G760" s="64"/>
      <c r="H760" s="22">
        <f>SUM(H762:H769)</f>
        <v>0</v>
      </c>
      <c r="I760" s="22">
        <f t="shared" ref="I760:N760" si="212">SUM(I762:I769)</f>
        <v>0</v>
      </c>
      <c r="J760" s="22">
        <f t="shared" si="212"/>
        <v>0</v>
      </c>
      <c r="K760" s="22">
        <f t="shared" si="212"/>
        <v>0</v>
      </c>
      <c r="L760" s="22">
        <f t="shared" si="212"/>
        <v>0</v>
      </c>
      <c r="M760" s="22">
        <f t="shared" si="212"/>
        <v>0</v>
      </c>
      <c r="N760" s="22">
        <f t="shared" si="212"/>
        <v>0</v>
      </c>
      <c r="O760" s="2" t="s">
        <v>875</v>
      </c>
      <c r="S760" s="222">
        <f t="shared" si="198"/>
        <v>0</v>
      </c>
      <c r="Y760" s="64"/>
      <c r="Z760" s="163">
        <f t="shared" si="200"/>
        <v>0</v>
      </c>
      <c r="AA760" s="163">
        <f t="shared" si="201"/>
        <v>0</v>
      </c>
      <c r="AB760" s="163">
        <f t="shared" si="202"/>
        <v>0</v>
      </c>
      <c r="AG760" s="163">
        <f t="shared" si="191"/>
        <v>0</v>
      </c>
      <c r="AH760" s="163">
        <f t="shared" si="192"/>
        <v>0</v>
      </c>
      <c r="AI760" s="163">
        <f t="shared" si="193"/>
        <v>0</v>
      </c>
      <c r="AJ760" s="2">
        <v>0</v>
      </c>
      <c r="AK760" s="163">
        <f t="shared" si="197"/>
        <v>0</v>
      </c>
    </row>
    <row r="761" spans="1:37" ht="40.5">
      <c r="A761" s="163">
        <f t="shared" si="194"/>
        <v>0</v>
      </c>
      <c r="B761" s="64"/>
      <c r="C761" s="64"/>
      <c r="D761" s="64"/>
      <c r="E761" s="64"/>
      <c r="F761" s="71" t="s">
        <v>176</v>
      </c>
      <c r="G761" s="64"/>
      <c r="H761" s="22"/>
      <c r="I761" s="22"/>
      <c r="J761" s="22"/>
      <c r="K761" s="22"/>
      <c r="L761" s="22"/>
      <c r="M761" s="22"/>
      <c r="N761" s="22"/>
      <c r="O761" s="2" t="s">
        <v>875</v>
      </c>
      <c r="S761" s="222">
        <f t="shared" si="198"/>
        <v>0</v>
      </c>
      <c r="Y761" s="64"/>
      <c r="Z761" s="163">
        <f t="shared" si="200"/>
        <v>0</v>
      </c>
      <c r="AA761" s="163">
        <f t="shared" si="201"/>
        <v>0</v>
      </c>
      <c r="AB761" s="163">
        <f t="shared" si="202"/>
        <v>0</v>
      </c>
      <c r="AG761" s="163">
        <f t="shared" si="191"/>
        <v>0</v>
      </c>
      <c r="AH761" s="163">
        <f t="shared" si="192"/>
        <v>0</v>
      </c>
      <c r="AI761" s="163">
        <f t="shared" si="193"/>
        <v>0</v>
      </c>
      <c r="AK761" s="163">
        <f t="shared" si="197"/>
        <v>0</v>
      </c>
    </row>
    <row r="762" spans="1:37">
      <c r="A762" s="163">
        <f t="shared" si="194"/>
        <v>0</v>
      </c>
      <c r="B762" s="64"/>
      <c r="C762" s="64"/>
      <c r="D762" s="64"/>
      <c r="E762" s="64"/>
      <c r="F762" s="71" t="s">
        <v>569</v>
      </c>
      <c r="G762" s="64">
        <v>4111</v>
      </c>
      <c r="H762" s="22">
        <v>0</v>
      </c>
      <c r="I762" s="22">
        <f>+H762</f>
        <v>0</v>
      </c>
      <c r="J762" s="22"/>
      <c r="K762" s="84">
        <f>+I762/4</f>
        <v>0</v>
      </c>
      <c r="L762" s="84">
        <f>+I762/4*2</f>
        <v>0</v>
      </c>
      <c r="M762" s="84">
        <f>+I762/4*3</f>
        <v>0</v>
      </c>
      <c r="N762" s="84">
        <f>+H762</f>
        <v>0</v>
      </c>
      <c r="O762" s="2" t="s">
        <v>875</v>
      </c>
      <c r="S762" s="222">
        <f t="shared" si="198"/>
        <v>0</v>
      </c>
      <c r="Y762" s="64">
        <v>4111</v>
      </c>
      <c r="Z762" s="163">
        <f t="shared" si="200"/>
        <v>0</v>
      </c>
      <c r="AA762" s="163">
        <f t="shared" si="201"/>
        <v>0</v>
      </c>
      <c r="AB762" s="163">
        <f t="shared" si="202"/>
        <v>0</v>
      </c>
      <c r="AG762" s="163">
        <f t="shared" si="191"/>
        <v>0</v>
      </c>
      <c r="AH762" s="163">
        <f t="shared" si="192"/>
        <v>0</v>
      </c>
      <c r="AI762" s="163">
        <f t="shared" si="193"/>
        <v>0</v>
      </c>
      <c r="AJ762" s="2">
        <v>0</v>
      </c>
      <c r="AK762" s="163">
        <f t="shared" si="197"/>
        <v>0</v>
      </c>
    </row>
    <row r="763" spans="1:37">
      <c r="A763" s="163">
        <f t="shared" si="194"/>
        <v>0</v>
      </c>
      <c r="B763" s="64"/>
      <c r="C763" s="64"/>
      <c r="D763" s="64"/>
      <c r="E763" s="64"/>
      <c r="F763" s="71" t="s">
        <v>570</v>
      </c>
      <c r="G763" s="64">
        <v>4212</v>
      </c>
      <c r="H763" s="22">
        <v>0</v>
      </c>
      <c r="I763" s="22">
        <f t="shared" ref="I763:I769" si="213">+H763</f>
        <v>0</v>
      </c>
      <c r="J763" s="22"/>
      <c r="K763" s="84">
        <f t="shared" ref="K763:K769" si="214">+H763/4</f>
        <v>0</v>
      </c>
      <c r="L763" s="84">
        <f t="shared" ref="L763:L769" si="215">+H763/4*2</f>
        <v>0</v>
      </c>
      <c r="M763" s="84">
        <f t="shared" ref="M763:M769" si="216">+H763/4*3</f>
        <v>0</v>
      </c>
      <c r="N763" s="84">
        <f t="shared" ref="N763:N769" si="217">+H763</f>
        <v>0</v>
      </c>
      <c r="O763" s="2" t="s">
        <v>875</v>
      </c>
      <c r="S763" s="222">
        <f t="shared" si="198"/>
        <v>0</v>
      </c>
      <c r="Y763" s="64">
        <v>4212</v>
      </c>
      <c r="Z763" s="163">
        <f t="shared" si="200"/>
        <v>0</v>
      </c>
      <c r="AA763" s="163">
        <f t="shared" si="201"/>
        <v>0</v>
      </c>
      <c r="AB763" s="163">
        <f t="shared" si="202"/>
        <v>0</v>
      </c>
      <c r="AG763" s="163">
        <f t="shared" si="191"/>
        <v>0</v>
      </c>
      <c r="AH763" s="163">
        <f t="shared" si="192"/>
        <v>0</v>
      </c>
      <c r="AI763" s="163">
        <f t="shared" si="193"/>
        <v>0</v>
      </c>
      <c r="AJ763" s="2">
        <v>0</v>
      </c>
      <c r="AK763" s="163">
        <f t="shared" si="197"/>
        <v>0</v>
      </c>
    </row>
    <row r="764" spans="1:37">
      <c r="A764" s="163">
        <f t="shared" si="194"/>
        <v>0</v>
      </c>
      <c r="B764" s="64"/>
      <c r="C764" s="64"/>
      <c r="D764" s="64"/>
      <c r="E764" s="64"/>
      <c r="F764" s="71" t="s">
        <v>571</v>
      </c>
      <c r="G764" s="64">
        <v>4214</v>
      </c>
      <c r="H764" s="22">
        <v>0</v>
      </c>
      <c r="I764" s="22">
        <f t="shared" si="213"/>
        <v>0</v>
      </c>
      <c r="J764" s="22"/>
      <c r="K764" s="84">
        <f t="shared" si="214"/>
        <v>0</v>
      </c>
      <c r="L764" s="84">
        <f t="shared" si="215"/>
        <v>0</v>
      </c>
      <c r="M764" s="84">
        <f t="shared" si="216"/>
        <v>0</v>
      </c>
      <c r="N764" s="84">
        <f t="shared" si="217"/>
        <v>0</v>
      </c>
      <c r="O764" s="2" t="s">
        <v>875</v>
      </c>
      <c r="S764" s="222">
        <f t="shared" si="198"/>
        <v>0</v>
      </c>
      <c r="Y764" s="64">
        <v>4214</v>
      </c>
      <c r="Z764" s="163">
        <f t="shared" si="200"/>
        <v>0</v>
      </c>
      <c r="AA764" s="163">
        <f t="shared" si="201"/>
        <v>0</v>
      </c>
      <c r="AB764" s="163">
        <f t="shared" si="202"/>
        <v>0</v>
      </c>
      <c r="AG764" s="163">
        <f t="shared" si="191"/>
        <v>0</v>
      </c>
      <c r="AH764" s="163">
        <f t="shared" si="192"/>
        <v>0</v>
      </c>
      <c r="AI764" s="163">
        <f t="shared" si="193"/>
        <v>0</v>
      </c>
      <c r="AJ764" s="2">
        <v>0</v>
      </c>
      <c r="AK764" s="163">
        <f t="shared" si="197"/>
        <v>0</v>
      </c>
    </row>
    <row r="765" spans="1:37">
      <c r="A765" s="163">
        <f t="shared" si="194"/>
        <v>0</v>
      </c>
      <c r="B765" s="64"/>
      <c r="C765" s="64"/>
      <c r="D765" s="64"/>
      <c r="E765" s="64"/>
      <c r="F765" s="71" t="s">
        <v>748</v>
      </c>
      <c r="G765" s="64" t="s">
        <v>50</v>
      </c>
      <c r="H765" s="22">
        <v>0</v>
      </c>
      <c r="I765" s="22">
        <f t="shared" si="213"/>
        <v>0</v>
      </c>
      <c r="J765" s="22"/>
      <c r="K765" s="84">
        <f t="shared" si="214"/>
        <v>0</v>
      </c>
      <c r="L765" s="84">
        <f t="shared" si="215"/>
        <v>0</v>
      </c>
      <c r="M765" s="84">
        <f t="shared" si="216"/>
        <v>0</v>
      </c>
      <c r="N765" s="84">
        <f t="shared" si="217"/>
        <v>0</v>
      </c>
      <c r="O765" s="2" t="s">
        <v>875</v>
      </c>
      <c r="S765" s="222">
        <f t="shared" si="198"/>
        <v>0</v>
      </c>
      <c r="Y765" s="64" t="s">
        <v>50</v>
      </c>
      <c r="Z765" s="163">
        <f t="shared" si="200"/>
        <v>0</v>
      </c>
      <c r="AA765" s="163">
        <f t="shared" si="201"/>
        <v>0</v>
      </c>
      <c r="AB765" s="163">
        <f t="shared" si="202"/>
        <v>0</v>
      </c>
      <c r="AG765" s="163">
        <f t="shared" si="191"/>
        <v>0</v>
      </c>
      <c r="AH765" s="163">
        <f t="shared" si="192"/>
        <v>0</v>
      </c>
      <c r="AI765" s="163">
        <f t="shared" si="193"/>
        <v>0</v>
      </c>
      <c r="AJ765" s="2">
        <v>0</v>
      </c>
      <c r="AK765" s="163">
        <f t="shared" si="197"/>
        <v>0</v>
      </c>
    </row>
    <row r="766" spans="1:37">
      <c r="A766" s="163">
        <f t="shared" si="194"/>
        <v>0</v>
      </c>
      <c r="B766" s="64"/>
      <c r="C766" s="64"/>
      <c r="D766" s="64"/>
      <c r="E766" s="64"/>
      <c r="F766" s="71" t="s">
        <v>572</v>
      </c>
      <c r="G766" s="64">
        <v>4216</v>
      </c>
      <c r="H766" s="22">
        <v>0</v>
      </c>
      <c r="I766" s="22">
        <f t="shared" si="213"/>
        <v>0</v>
      </c>
      <c r="J766" s="22"/>
      <c r="K766" s="84">
        <f t="shared" si="214"/>
        <v>0</v>
      </c>
      <c r="L766" s="84">
        <f t="shared" si="215"/>
        <v>0</v>
      </c>
      <c r="M766" s="84">
        <f t="shared" si="216"/>
        <v>0</v>
      </c>
      <c r="N766" s="84">
        <f t="shared" si="217"/>
        <v>0</v>
      </c>
      <c r="O766" s="2" t="s">
        <v>875</v>
      </c>
      <c r="S766" s="222">
        <f t="shared" si="198"/>
        <v>0</v>
      </c>
      <c r="Y766" s="64">
        <v>4216</v>
      </c>
      <c r="Z766" s="163">
        <f t="shared" si="200"/>
        <v>0</v>
      </c>
      <c r="AA766" s="163">
        <f t="shared" si="201"/>
        <v>0</v>
      </c>
      <c r="AB766" s="163">
        <f t="shared" si="202"/>
        <v>0</v>
      </c>
      <c r="AG766" s="163">
        <f t="shared" si="191"/>
        <v>0</v>
      </c>
      <c r="AH766" s="163">
        <f t="shared" si="192"/>
        <v>0</v>
      </c>
      <c r="AI766" s="163">
        <f t="shared" si="193"/>
        <v>0</v>
      </c>
      <c r="AJ766" s="2">
        <v>0</v>
      </c>
      <c r="AK766" s="163">
        <f t="shared" si="197"/>
        <v>0</v>
      </c>
    </row>
    <row r="767" spans="1:37">
      <c r="A767" s="163">
        <f t="shared" si="194"/>
        <v>0</v>
      </c>
      <c r="B767" s="64"/>
      <c r="C767" s="64"/>
      <c r="D767" s="64"/>
      <c r="E767" s="64"/>
      <c r="F767" s="72" t="s">
        <v>412</v>
      </c>
      <c r="G767" s="64">
        <v>4261</v>
      </c>
      <c r="H767" s="22">
        <v>0</v>
      </c>
      <c r="I767" s="22">
        <f t="shared" si="213"/>
        <v>0</v>
      </c>
      <c r="J767" s="22"/>
      <c r="K767" s="84">
        <f t="shared" si="214"/>
        <v>0</v>
      </c>
      <c r="L767" s="84">
        <f t="shared" si="215"/>
        <v>0</v>
      </c>
      <c r="M767" s="84">
        <f t="shared" si="216"/>
        <v>0</v>
      </c>
      <c r="N767" s="84">
        <f t="shared" si="217"/>
        <v>0</v>
      </c>
      <c r="O767" s="2" t="s">
        <v>875</v>
      </c>
      <c r="S767" s="222">
        <f t="shared" si="198"/>
        <v>0</v>
      </c>
      <c r="Y767" s="64">
        <v>4261</v>
      </c>
      <c r="Z767" s="163">
        <f t="shared" si="200"/>
        <v>0</v>
      </c>
      <c r="AA767" s="163">
        <f t="shared" si="201"/>
        <v>0</v>
      </c>
      <c r="AB767" s="163">
        <f t="shared" si="202"/>
        <v>0</v>
      </c>
      <c r="AG767" s="163">
        <f t="shared" si="191"/>
        <v>0</v>
      </c>
      <c r="AH767" s="163">
        <f t="shared" si="192"/>
        <v>0</v>
      </c>
      <c r="AI767" s="163">
        <f t="shared" si="193"/>
        <v>0</v>
      </c>
      <c r="AJ767" s="2">
        <v>0</v>
      </c>
      <c r="AK767" s="163">
        <f t="shared" si="197"/>
        <v>0</v>
      </c>
    </row>
    <row r="768" spans="1:37" ht="55.5" customHeight="1">
      <c r="A768" s="163">
        <f t="shared" si="194"/>
        <v>0</v>
      </c>
      <c r="B768" s="64"/>
      <c r="C768" s="64"/>
      <c r="D768" s="64"/>
      <c r="E768" s="64"/>
      <c r="F768" s="71" t="s">
        <v>556</v>
      </c>
      <c r="G768" s="64" t="s">
        <v>747</v>
      </c>
      <c r="H768" s="22">
        <v>0</v>
      </c>
      <c r="I768" s="22">
        <f t="shared" si="213"/>
        <v>0</v>
      </c>
      <c r="J768" s="22"/>
      <c r="K768" s="84">
        <f t="shared" si="214"/>
        <v>0</v>
      </c>
      <c r="L768" s="84">
        <f t="shared" si="215"/>
        <v>0</v>
      </c>
      <c r="M768" s="84">
        <f t="shared" si="216"/>
        <v>0</v>
      </c>
      <c r="N768" s="84">
        <f t="shared" si="217"/>
        <v>0</v>
      </c>
      <c r="O768" s="2" t="s">
        <v>875</v>
      </c>
      <c r="S768" s="222">
        <f t="shared" si="198"/>
        <v>0</v>
      </c>
      <c r="Y768" s="64" t="s">
        <v>747</v>
      </c>
      <c r="Z768" s="163">
        <f t="shared" si="200"/>
        <v>0</v>
      </c>
      <c r="AA768" s="163">
        <f t="shared" si="201"/>
        <v>0</v>
      </c>
      <c r="AB768" s="163">
        <f t="shared" si="202"/>
        <v>0</v>
      </c>
      <c r="AG768" s="163">
        <f t="shared" si="191"/>
        <v>0</v>
      </c>
      <c r="AH768" s="163">
        <f t="shared" si="192"/>
        <v>0</v>
      </c>
      <c r="AI768" s="163">
        <f t="shared" si="193"/>
        <v>0</v>
      </c>
      <c r="AJ768" s="2">
        <v>0</v>
      </c>
      <c r="AK768" s="163">
        <f t="shared" si="197"/>
        <v>0</v>
      </c>
    </row>
    <row r="769" spans="1:37" ht="54" customHeight="1">
      <c r="A769" s="163">
        <f t="shared" si="194"/>
        <v>0</v>
      </c>
      <c r="B769" s="64"/>
      <c r="C769" s="64"/>
      <c r="D769" s="64"/>
      <c r="E769" s="64"/>
      <c r="F769" s="71" t="s">
        <v>573</v>
      </c>
      <c r="G769" s="64">
        <v>4264</v>
      </c>
      <c r="H769" s="22">
        <v>0</v>
      </c>
      <c r="I769" s="22">
        <f t="shared" si="213"/>
        <v>0</v>
      </c>
      <c r="J769" s="22"/>
      <c r="K769" s="84">
        <f t="shared" si="214"/>
        <v>0</v>
      </c>
      <c r="L769" s="84">
        <f t="shared" si="215"/>
        <v>0</v>
      </c>
      <c r="M769" s="84">
        <f t="shared" si="216"/>
        <v>0</v>
      </c>
      <c r="N769" s="84">
        <f t="shared" si="217"/>
        <v>0</v>
      </c>
      <c r="O769" s="2" t="s">
        <v>875</v>
      </c>
      <c r="S769" s="222">
        <f t="shared" si="198"/>
        <v>0</v>
      </c>
      <c r="Y769" s="64">
        <v>4264</v>
      </c>
      <c r="Z769" s="163">
        <f t="shared" si="200"/>
        <v>0</v>
      </c>
      <c r="AA769" s="163">
        <f t="shared" si="201"/>
        <v>0</v>
      </c>
      <c r="AB769" s="163">
        <f t="shared" si="202"/>
        <v>0</v>
      </c>
      <c r="AG769" s="163">
        <f t="shared" si="191"/>
        <v>0</v>
      </c>
      <c r="AH769" s="163">
        <f t="shared" si="192"/>
        <v>0</v>
      </c>
      <c r="AI769" s="163">
        <f t="shared" si="193"/>
        <v>0</v>
      </c>
      <c r="AJ769" s="2">
        <v>0</v>
      </c>
      <c r="AK769" s="163">
        <f t="shared" si="197"/>
        <v>0</v>
      </c>
    </row>
    <row r="770" spans="1:37" ht="40.5">
      <c r="A770" s="163">
        <f t="shared" si="194"/>
        <v>0</v>
      </c>
      <c r="B770" s="64">
        <v>3092</v>
      </c>
      <c r="C770" s="64" t="s">
        <v>15</v>
      </c>
      <c r="D770" s="64">
        <v>9</v>
      </c>
      <c r="E770" s="64">
        <v>2</v>
      </c>
      <c r="F770" s="71" t="s">
        <v>361</v>
      </c>
      <c r="G770" s="64"/>
      <c r="H770" s="22"/>
      <c r="I770" s="22"/>
      <c r="J770" s="22"/>
      <c r="K770" s="22"/>
      <c r="L770" s="22"/>
      <c r="M770" s="22"/>
      <c r="N770" s="22"/>
      <c r="O770" s="2" t="s">
        <v>875</v>
      </c>
      <c r="S770" s="222">
        <f t="shared" si="198"/>
        <v>0</v>
      </c>
      <c r="Y770" s="64"/>
      <c r="Z770" s="163">
        <f t="shared" si="200"/>
        <v>0</v>
      </c>
      <c r="AA770" s="163">
        <f t="shared" si="201"/>
        <v>0</v>
      </c>
      <c r="AB770" s="163">
        <f t="shared" si="202"/>
        <v>0</v>
      </c>
      <c r="AG770" s="163">
        <f t="shared" si="191"/>
        <v>0</v>
      </c>
      <c r="AH770" s="163">
        <f t="shared" si="192"/>
        <v>0</v>
      </c>
      <c r="AI770" s="163">
        <f t="shared" si="193"/>
        <v>0</v>
      </c>
      <c r="AK770" s="163">
        <f t="shared" si="197"/>
        <v>0</v>
      </c>
    </row>
    <row r="771" spans="1:37" ht="40.5">
      <c r="A771" s="163">
        <f t="shared" si="194"/>
        <v>0</v>
      </c>
      <c r="B771" s="64"/>
      <c r="C771" s="64"/>
      <c r="D771" s="64"/>
      <c r="E771" s="64"/>
      <c r="F771" s="71" t="s">
        <v>176</v>
      </c>
      <c r="G771" s="64"/>
      <c r="H771" s="22"/>
      <c r="I771" s="22"/>
      <c r="J771" s="22"/>
      <c r="K771" s="22"/>
      <c r="L771" s="22"/>
      <c r="M771" s="22"/>
      <c r="N771" s="22"/>
      <c r="O771" s="2" t="s">
        <v>875</v>
      </c>
      <c r="S771" s="222">
        <f t="shared" si="198"/>
        <v>0</v>
      </c>
      <c r="Y771" s="64"/>
      <c r="Z771" s="163">
        <f t="shared" si="200"/>
        <v>0</v>
      </c>
      <c r="AA771" s="163">
        <f t="shared" si="201"/>
        <v>0</v>
      </c>
      <c r="AB771" s="163">
        <f t="shared" si="202"/>
        <v>0</v>
      </c>
      <c r="AG771" s="163">
        <f t="shared" si="191"/>
        <v>0</v>
      </c>
      <c r="AH771" s="163">
        <f t="shared" si="192"/>
        <v>0</v>
      </c>
      <c r="AI771" s="163">
        <f t="shared" si="193"/>
        <v>0</v>
      </c>
      <c r="AK771" s="163">
        <f t="shared" si="197"/>
        <v>0</v>
      </c>
    </row>
    <row r="772" spans="1:37">
      <c r="A772" s="163">
        <f t="shared" si="194"/>
        <v>0</v>
      </c>
      <c r="B772" s="64"/>
      <c r="C772" s="64"/>
      <c r="D772" s="64"/>
      <c r="E772" s="64"/>
      <c r="F772" s="220"/>
      <c r="G772" s="64"/>
      <c r="H772" s="22"/>
      <c r="I772" s="22"/>
      <c r="J772" s="22"/>
      <c r="K772" s="22"/>
      <c r="L772" s="22"/>
      <c r="M772" s="22"/>
      <c r="N772" s="22"/>
      <c r="O772" s="2" t="s">
        <v>875</v>
      </c>
      <c r="S772" s="222">
        <f t="shared" si="198"/>
        <v>0</v>
      </c>
      <c r="Y772" s="64"/>
      <c r="Z772" s="163">
        <f t="shared" si="200"/>
        <v>0</v>
      </c>
      <c r="AA772" s="163">
        <f t="shared" si="201"/>
        <v>0</v>
      </c>
      <c r="AB772" s="163">
        <f t="shared" si="202"/>
        <v>0</v>
      </c>
      <c r="AG772" s="163">
        <f t="shared" si="191"/>
        <v>0</v>
      </c>
      <c r="AH772" s="163">
        <f t="shared" si="192"/>
        <v>0</v>
      </c>
      <c r="AI772" s="163">
        <f t="shared" si="193"/>
        <v>0</v>
      </c>
      <c r="AK772" s="163">
        <f t="shared" si="197"/>
        <v>0</v>
      </c>
    </row>
    <row r="773" spans="1:37" ht="46.5" customHeight="1">
      <c r="A773" s="163">
        <f t="shared" si="194"/>
        <v>0</v>
      </c>
      <c r="B773" s="64"/>
      <c r="C773" s="64"/>
      <c r="D773" s="64"/>
      <c r="E773" s="64"/>
      <c r="F773" s="220"/>
      <c r="G773" s="64"/>
      <c r="H773" s="22"/>
      <c r="I773" s="22"/>
      <c r="J773" s="22"/>
      <c r="K773" s="22"/>
      <c r="L773" s="22"/>
      <c r="M773" s="22"/>
      <c r="N773" s="22"/>
      <c r="O773" s="2" t="s">
        <v>875</v>
      </c>
      <c r="S773" s="222">
        <f t="shared" si="198"/>
        <v>0</v>
      </c>
      <c r="Y773" s="64"/>
      <c r="Z773" s="163">
        <f t="shared" si="200"/>
        <v>0</v>
      </c>
      <c r="AA773" s="163">
        <f t="shared" si="201"/>
        <v>0</v>
      </c>
      <c r="AB773" s="163">
        <f t="shared" si="202"/>
        <v>0</v>
      </c>
      <c r="AG773" s="163">
        <f t="shared" si="191"/>
        <v>0</v>
      </c>
      <c r="AH773" s="163">
        <f t="shared" si="192"/>
        <v>0</v>
      </c>
      <c r="AI773" s="163">
        <f t="shared" si="193"/>
        <v>0</v>
      </c>
      <c r="AK773" s="163">
        <f t="shared" si="197"/>
        <v>0</v>
      </c>
    </row>
    <row r="774" spans="1:37">
      <c r="A774" s="163">
        <f t="shared" si="194"/>
        <v>0</v>
      </c>
      <c r="B774" s="64"/>
      <c r="C774" s="64"/>
      <c r="D774" s="64"/>
      <c r="E774" s="64"/>
      <c r="F774" s="71" t="s">
        <v>177</v>
      </c>
      <c r="G774" s="64"/>
      <c r="H774" s="22"/>
      <c r="I774" s="22"/>
      <c r="J774" s="22"/>
      <c r="K774" s="22"/>
      <c r="L774" s="22"/>
      <c r="M774" s="22"/>
      <c r="N774" s="22"/>
      <c r="O774" s="2" t="s">
        <v>875</v>
      </c>
      <c r="S774" s="222">
        <f t="shared" si="198"/>
        <v>0</v>
      </c>
      <c r="Y774" s="64"/>
      <c r="Z774" s="163">
        <f t="shared" si="200"/>
        <v>0</v>
      </c>
      <c r="AA774" s="163">
        <f t="shared" si="201"/>
        <v>0</v>
      </c>
      <c r="AB774" s="163">
        <f t="shared" si="202"/>
        <v>0</v>
      </c>
      <c r="AG774" s="163">
        <f t="shared" si="191"/>
        <v>0</v>
      </c>
      <c r="AH774" s="163">
        <f t="shared" si="192"/>
        <v>0</v>
      </c>
      <c r="AI774" s="163">
        <f t="shared" si="193"/>
        <v>0</v>
      </c>
      <c r="AK774" s="163">
        <f t="shared" si="197"/>
        <v>0</v>
      </c>
    </row>
    <row r="775" spans="1:37" ht="27">
      <c r="A775" s="163">
        <f>+I775</f>
        <v>701344.75636007567</v>
      </c>
      <c r="B775" s="64">
        <v>3100</v>
      </c>
      <c r="C775" s="64" t="s">
        <v>16</v>
      </c>
      <c r="D775" s="64">
        <v>0</v>
      </c>
      <c r="E775" s="64">
        <v>0</v>
      </c>
      <c r="F775" s="74" t="s">
        <v>362</v>
      </c>
      <c r="G775" s="64"/>
      <c r="H775" s="22"/>
      <c r="I775" s="22">
        <f t="shared" ref="I775:N775" si="218">+I777</f>
        <v>701344.75636007567</v>
      </c>
      <c r="J775" s="22">
        <f t="shared" si="218"/>
        <v>701344.75636007567</v>
      </c>
      <c r="K775" s="22">
        <f t="shared" si="218"/>
        <v>0</v>
      </c>
      <c r="L775" s="22">
        <f t="shared" si="218"/>
        <v>0</v>
      </c>
      <c r="M775" s="22">
        <f t="shared" si="218"/>
        <v>0</v>
      </c>
      <c r="N775" s="22">
        <f t="shared" si="218"/>
        <v>701344.75636007567</v>
      </c>
      <c r="O775" s="2" t="s">
        <v>875</v>
      </c>
      <c r="S775" s="222">
        <f t="shared" si="198"/>
        <v>0</v>
      </c>
      <c r="Y775" s="64"/>
      <c r="Z775" s="163">
        <f t="shared" si="200"/>
        <v>0</v>
      </c>
      <c r="AA775" s="163">
        <f t="shared" si="201"/>
        <v>0</v>
      </c>
      <c r="AB775" s="163">
        <f t="shared" si="202"/>
        <v>0</v>
      </c>
      <c r="AG775" s="163">
        <f t="shared" si="191"/>
        <v>0</v>
      </c>
      <c r="AH775" s="163">
        <f t="shared" si="192"/>
        <v>0</v>
      </c>
      <c r="AI775" s="163">
        <f t="shared" si="193"/>
        <v>701344.75636007567</v>
      </c>
      <c r="AJ775" s="2">
        <v>730979.97281730187</v>
      </c>
      <c r="AK775" s="163">
        <f t="shared" si="197"/>
        <v>-29635.216457226197</v>
      </c>
    </row>
    <row r="776" spans="1:37">
      <c r="A776" s="163">
        <f t="shared" ref="A776:A780" si="219">+I776</f>
        <v>0</v>
      </c>
      <c r="B776" s="64"/>
      <c r="C776" s="64"/>
      <c r="D776" s="64"/>
      <c r="E776" s="64"/>
      <c r="F776" s="71" t="s">
        <v>153</v>
      </c>
      <c r="G776" s="64"/>
      <c r="H776" s="22"/>
      <c r="I776" s="22"/>
      <c r="J776" s="22"/>
      <c r="K776" s="22"/>
      <c r="L776" s="22"/>
      <c r="M776" s="22"/>
      <c r="N776" s="22"/>
      <c r="O776" s="2" t="s">
        <v>875</v>
      </c>
      <c r="S776" s="222">
        <f t="shared" si="198"/>
        <v>0</v>
      </c>
      <c r="Y776" s="64"/>
      <c r="Z776" s="163">
        <f t="shared" si="200"/>
        <v>0</v>
      </c>
      <c r="AA776" s="163">
        <f t="shared" si="201"/>
        <v>0</v>
      </c>
      <c r="AB776" s="163">
        <f t="shared" si="202"/>
        <v>0</v>
      </c>
      <c r="AG776" s="163">
        <f t="shared" si="191"/>
        <v>0</v>
      </c>
      <c r="AH776" s="163">
        <f t="shared" si="192"/>
        <v>0</v>
      </c>
      <c r="AI776" s="163">
        <f t="shared" si="193"/>
        <v>0</v>
      </c>
      <c r="AK776" s="163">
        <f t="shared" si="197"/>
        <v>0</v>
      </c>
    </row>
    <row r="777" spans="1:37" ht="55.5" customHeight="1">
      <c r="A777" s="163">
        <f t="shared" si="219"/>
        <v>701344.75636007567</v>
      </c>
      <c r="B777" s="64">
        <v>3112</v>
      </c>
      <c r="C777" s="64" t="s">
        <v>16</v>
      </c>
      <c r="D777" s="64">
        <v>1</v>
      </c>
      <c r="E777" s="64">
        <v>2</v>
      </c>
      <c r="F777" s="74" t="s">
        <v>363</v>
      </c>
      <c r="G777" s="64"/>
      <c r="H777" s="22"/>
      <c r="I777" s="22">
        <f t="shared" ref="I777:N777" si="220">+I780</f>
        <v>701344.75636007567</v>
      </c>
      <c r="J777" s="22">
        <f t="shared" si="220"/>
        <v>701344.75636007567</v>
      </c>
      <c r="K777" s="22">
        <f t="shared" si="220"/>
        <v>0</v>
      </c>
      <c r="L777" s="22">
        <f t="shared" si="220"/>
        <v>0</v>
      </c>
      <c r="M777" s="22">
        <f t="shared" si="220"/>
        <v>0</v>
      </c>
      <c r="N777" s="22">
        <f t="shared" si="220"/>
        <v>701344.75636007567</v>
      </c>
      <c r="O777" s="2" t="s">
        <v>875</v>
      </c>
      <c r="S777" s="222">
        <f t="shared" si="198"/>
        <v>0</v>
      </c>
      <c r="Y777" s="64"/>
      <c r="Z777" s="163">
        <f t="shared" si="200"/>
        <v>0</v>
      </c>
      <c r="AA777" s="163">
        <f t="shared" si="201"/>
        <v>0</v>
      </c>
      <c r="AB777" s="163">
        <f t="shared" si="202"/>
        <v>0</v>
      </c>
      <c r="AG777" s="163">
        <f t="shared" si="191"/>
        <v>0</v>
      </c>
      <c r="AH777" s="163">
        <f t="shared" si="192"/>
        <v>0</v>
      </c>
      <c r="AI777" s="163">
        <f t="shared" si="193"/>
        <v>701344.75636007567</v>
      </c>
      <c r="AJ777" s="2">
        <v>730979.97281730187</v>
      </c>
      <c r="AK777" s="163">
        <f t="shared" si="197"/>
        <v>-29635.216457226197</v>
      </c>
    </row>
    <row r="778" spans="1:37">
      <c r="A778" s="163">
        <f t="shared" si="219"/>
        <v>0</v>
      </c>
      <c r="B778" s="64"/>
      <c r="C778" s="64"/>
      <c r="D778" s="64"/>
      <c r="E778" s="64"/>
      <c r="F778" s="71" t="s">
        <v>155</v>
      </c>
      <c r="G778" s="64"/>
      <c r="H778" s="22"/>
      <c r="I778" s="22"/>
      <c r="J778" s="22"/>
      <c r="K778" s="22"/>
      <c r="L778" s="22"/>
      <c r="M778" s="22"/>
      <c r="N778" s="22"/>
      <c r="O778" s="2" t="s">
        <v>875</v>
      </c>
      <c r="S778" s="222">
        <f t="shared" si="198"/>
        <v>0</v>
      </c>
      <c r="Y778" s="64"/>
      <c r="Z778" s="163">
        <f t="shared" si="200"/>
        <v>0</v>
      </c>
      <c r="AA778" s="163">
        <f t="shared" si="201"/>
        <v>0</v>
      </c>
      <c r="AB778" s="163">
        <f t="shared" si="202"/>
        <v>0</v>
      </c>
      <c r="AG778" s="163">
        <f t="shared" si="191"/>
        <v>0</v>
      </c>
      <c r="AH778" s="163">
        <f t="shared" si="192"/>
        <v>0</v>
      </c>
      <c r="AI778" s="163">
        <f t="shared" si="193"/>
        <v>0</v>
      </c>
      <c r="AK778" s="163">
        <f t="shared" si="197"/>
        <v>0</v>
      </c>
    </row>
    <row r="779" spans="1:37" ht="40.5">
      <c r="A779" s="163">
        <f t="shared" si="219"/>
        <v>0</v>
      </c>
      <c r="B779" s="64"/>
      <c r="C779" s="64"/>
      <c r="D779" s="64"/>
      <c r="E779" s="64"/>
      <c r="F779" s="71" t="s">
        <v>176</v>
      </c>
      <c r="G779" s="64"/>
      <c r="H779" s="22"/>
      <c r="I779" s="22"/>
      <c r="J779" s="22"/>
      <c r="K779" s="22"/>
      <c r="L779" s="22"/>
      <c r="M779" s="22"/>
      <c r="N779" s="22"/>
      <c r="O779" s="2" t="s">
        <v>875</v>
      </c>
      <c r="S779" s="222">
        <f t="shared" si="198"/>
        <v>0</v>
      </c>
      <c r="Y779" s="64"/>
      <c r="Z779" s="163">
        <f t="shared" si="200"/>
        <v>0</v>
      </c>
      <c r="AA779" s="163">
        <f t="shared" si="201"/>
        <v>0</v>
      </c>
      <c r="AB779" s="163">
        <f t="shared" si="202"/>
        <v>0</v>
      </c>
      <c r="AG779" s="163">
        <f t="shared" si="191"/>
        <v>0</v>
      </c>
      <c r="AH779" s="163">
        <f t="shared" si="192"/>
        <v>0</v>
      </c>
      <c r="AI779" s="163">
        <f t="shared" si="193"/>
        <v>0</v>
      </c>
      <c r="AK779" s="163">
        <f t="shared" si="197"/>
        <v>0</v>
      </c>
    </row>
    <row r="780" spans="1:37">
      <c r="A780" s="163">
        <f t="shared" si="219"/>
        <v>701344.75636007567</v>
      </c>
      <c r="B780" s="64"/>
      <c r="C780" s="64"/>
      <c r="D780" s="64"/>
      <c r="E780" s="64"/>
      <c r="F780" s="71" t="s">
        <v>568</v>
      </c>
      <c r="G780" s="64">
        <v>4891</v>
      </c>
      <c r="H780" s="22"/>
      <c r="I780" s="22">
        <f>+'1. Ekamutner'!D16*9.25/100</f>
        <v>701344.75636007567</v>
      </c>
      <c r="J780" s="22">
        <f>+I780</f>
        <v>701344.75636007567</v>
      </c>
      <c r="K780" s="22"/>
      <c r="L780" s="22"/>
      <c r="M780" s="22"/>
      <c r="N780" s="22">
        <f>+J780</f>
        <v>701344.75636007567</v>
      </c>
      <c r="O780" s="2" t="s">
        <v>875</v>
      </c>
      <c r="S780" s="222">
        <f t="shared" si="198"/>
        <v>0</v>
      </c>
      <c r="Y780" s="64">
        <v>4891</v>
      </c>
      <c r="Z780" s="163">
        <f t="shared" si="200"/>
        <v>0</v>
      </c>
      <c r="AA780" s="163">
        <f t="shared" si="201"/>
        <v>0</v>
      </c>
      <c r="AB780" s="163">
        <f t="shared" si="202"/>
        <v>0</v>
      </c>
      <c r="AG780" s="163">
        <f t="shared" si="191"/>
        <v>0</v>
      </c>
      <c r="AH780" s="163">
        <f t="shared" si="192"/>
        <v>0</v>
      </c>
      <c r="AI780" s="163">
        <f t="shared" si="193"/>
        <v>701344.75636007567</v>
      </c>
      <c r="AJ780" s="2">
        <v>730979.97281730187</v>
      </c>
      <c r="AK780" s="163">
        <f t="shared" si="197"/>
        <v>-29635.216457226197</v>
      </c>
    </row>
    <row r="781" spans="1:37">
      <c r="J781" s="163"/>
      <c r="AG781" s="163">
        <f t="shared" si="191"/>
        <v>0</v>
      </c>
      <c r="AH781" s="163">
        <f t="shared" si="192"/>
        <v>0</v>
      </c>
      <c r="AI781" s="163">
        <f t="shared" si="193"/>
        <v>0</v>
      </c>
      <c r="AK781" s="163">
        <f t="shared" si="197"/>
        <v>0</v>
      </c>
    </row>
    <row r="782" spans="1:37">
      <c r="AG782" s="163">
        <f t="shared" si="191"/>
        <v>0</v>
      </c>
      <c r="AH782" s="163">
        <f t="shared" si="192"/>
        <v>0</v>
      </c>
      <c r="AI782" s="163">
        <f t="shared" si="193"/>
        <v>0</v>
      </c>
      <c r="AK782" s="163">
        <f t="shared" si="197"/>
        <v>0</v>
      </c>
    </row>
    <row r="783" spans="1:37">
      <c r="H783" s="222"/>
      <c r="J783" s="163"/>
      <c r="K783" s="163">
        <f>+'1. Ekamutner'!G74-'3.Tntesagitakan tsaxs'!G178-'3.Tntesagitakan tsaxs'!G213+'5.Havelurd '!G64+'4Gorcarakan ev tntesagitakan'!K780</f>
        <v>625000</v>
      </c>
      <c r="L783" s="163">
        <f>+'1. Ekamutner'!H74-'3.Tntesagitakan tsaxs'!H178-'3.Tntesagitakan tsaxs'!H213+'5.Havelurd '!H64+'4Gorcarakan ev tntesagitakan'!L780</f>
        <v>1250000</v>
      </c>
      <c r="M783" s="163">
        <f>+'1. Ekamutner'!I74-'3.Tntesagitakan tsaxs'!I178-'3.Tntesagitakan tsaxs'!I213+'5.Havelurd '!I64+'4Gorcarakan ev tntesagitakan'!M780</f>
        <v>1875000</v>
      </c>
      <c r="AG783" s="163">
        <f t="shared" si="191"/>
        <v>625000</v>
      </c>
      <c r="AH783" s="163">
        <f t="shared" si="192"/>
        <v>625000</v>
      </c>
      <c r="AI783" s="163">
        <f t="shared" si="193"/>
        <v>-1875000</v>
      </c>
      <c r="AK783" s="163">
        <f t="shared" si="197"/>
        <v>0</v>
      </c>
    </row>
    <row r="784" spans="1:37">
      <c r="J784" s="163"/>
      <c r="K784" s="163"/>
      <c r="L784" s="163"/>
      <c r="M784" s="163"/>
      <c r="N784" s="163"/>
    </row>
    <row r="785" spans="8:16">
      <c r="J785" s="163"/>
      <c r="K785" s="163"/>
      <c r="L785" s="163"/>
      <c r="M785" s="163"/>
    </row>
    <row r="786" spans="8:16">
      <c r="J786" s="163"/>
      <c r="K786" s="163"/>
      <c r="L786" s="163"/>
      <c r="M786" s="163"/>
    </row>
    <row r="787" spans="8:16">
      <c r="H787" s="163"/>
      <c r="I787" s="163"/>
      <c r="J787" s="163"/>
      <c r="K787" s="163"/>
      <c r="L787" s="163"/>
      <c r="M787" s="163"/>
      <c r="N787" s="163"/>
    </row>
    <row r="788" spans="8:16">
      <c r="K788" s="163"/>
      <c r="L788" s="163"/>
      <c r="M788" s="163"/>
    </row>
    <row r="793" spans="8:16">
      <c r="P793" s="2">
        <v>0</v>
      </c>
    </row>
  </sheetData>
  <protectedRanges>
    <protectedRange sqref="K762:N762 N763:N769 N81:N87 K563:N563 K636:N638 K743:N744 K80:N80 K160:N161 K591:N591 K749:N749 K113:N113" name="Range1"/>
    <protectedRange sqref="K81:M87 K763:M769" name="Range1_3"/>
    <protectedRange sqref="I725 I731" name="Range22"/>
    <protectedRange sqref="I41 I44" name="Range2_1"/>
    <protectedRange sqref="J594 I592:I593" name="Range17"/>
    <protectedRange sqref="I742" name="Range23"/>
    <protectedRange sqref="J725 J731" name="Range22_1"/>
    <protectedRange sqref="I694:J694" name="Range20_1"/>
    <protectedRange sqref="I635:J635" name="Range18_1"/>
    <protectedRange sqref="I407:J409 I400:I406" name="Range12_1"/>
    <protectedRange sqref="I46:J46 I21:J21 I23:J40" name="Range2_1_1"/>
    <protectedRange sqref="I98:J99 I109:J109 I105 I106:J106 I112:J113" name="Range3_1"/>
    <protectedRange sqref="I162:J162 I158:I160" name="Range5_1"/>
    <protectedRange sqref="I370:J371" name="Range11_1"/>
    <protectedRange sqref="I435 I436:J440 I464:J465 I451:J459 I461:J461 I410" name="Range13_1"/>
    <protectedRange sqref="I595:J595 J592:J593 I594 I566:I567 I573:J573 I572 I617:J617 I615:J615" name="Range17_1"/>
    <protectedRange sqref="I750:J752 J742" name="Range23_1"/>
  </protectedRanges>
  <autoFilter ref="A14:AL780">
    <filterColumn colId="7"/>
  </autoFilter>
  <mergeCells count="25">
    <mergeCell ref="Y12:Y13"/>
    <mergeCell ref="B12:B13"/>
    <mergeCell ref="C12:C13"/>
    <mergeCell ref="G2:J2"/>
    <mergeCell ref="G3:J3"/>
    <mergeCell ref="G4:J4"/>
    <mergeCell ref="G5:J5"/>
    <mergeCell ref="G6:J6"/>
    <mergeCell ref="G7:J7"/>
    <mergeCell ref="G8:J8"/>
    <mergeCell ref="K1:N1"/>
    <mergeCell ref="K2:N2"/>
    <mergeCell ref="K3:N3"/>
    <mergeCell ref="E12:E13"/>
    <mergeCell ref="F12:F13"/>
    <mergeCell ref="B11:N11"/>
    <mergeCell ref="K12:N12"/>
    <mergeCell ref="G12:G13"/>
    <mergeCell ref="D12:D13"/>
    <mergeCell ref="H12:H13"/>
    <mergeCell ref="K4:N4"/>
    <mergeCell ref="K5:N5"/>
    <mergeCell ref="K6:N6"/>
    <mergeCell ref="K7:N7"/>
    <mergeCell ref="K8:N8"/>
  </mergeCells>
  <pageMargins left="0.2" right="0.2" top="0.25" bottom="0.25" header="0" footer="0"/>
  <pageSetup paperSize="9" scale="90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Ekamutner</vt:lpstr>
      <vt:lpstr>2.Gorcarakan tsaxs</vt:lpstr>
      <vt:lpstr>3.Tntesagitakan tsaxs</vt:lpstr>
      <vt:lpstr>4.Devicit </vt:lpstr>
      <vt:lpstr>5.Havelurd </vt:lpstr>
      <vt:lpstr>4Gorcarakan ev tntesagitakan</vt:lpstr>
      <vt:lpstr>'1. Ekamutner'!Print_Area</vt:lpstr>
      <vt:lpstr>'2.Gorcarakan tsaxs'!Print_Area</vt:lpstr>
      <vt:lpstr>'3.Tntesagitakan tsaxs'!Print_Area</vt:lpstr>
      <vt:lpstr>'4Gorcarakan ev tntesagitakan'!Print_Area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user_2</cp:lastModifiedBy>
  <cp:lastPrinted>2025-11-07T08:50:51Z</cp:lastPrinted>
  <dcterms:created xsi:type="dcterms:W3CDTF">2014-12-23T06:44:04Z</dcterms:created>
  <dcterms:modified xsi:type="dcterms:W3CDTF">2025-11-12T12:07:42Z</dcterms:modified>
</cp:coreProperties>
</file>